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anuel\Documents\BIO ACTUALITES\INTERNET\TRADUCTIONS\"/>
    </mc:Choice>
  </mc:AlternateContent>
  <bookViews>
    <workbookView xWindow="0" yWindow="0" windowWidth="24000" windowHeight="9645" tabRatio="907" activeTab="3"/>
  </bookViews>
  <sheets>
    <sheet name="Remarques" sheetId="49" r:id="rId1"/>
    <sheet name="1) BPB avec remontes" sheetId="45" r:id="rId2"/>
    <sheet name="2) BPB avec vaches mères" sheetId="46" r:id="rId3"/>
    <sheet name="3) Natura Beef Bio" sheetId="47" r:id="rId4"/>
    <sheet name="4) Comparaison BPB - BNB" sheetId="48" r:id="rId5"/>
    <sheet name="Muku Remon u. BWB Aus 07 09" sheetId="27" state="hidden" r:id="rId6"/>
  </sheets>
  <externalReferences>
    <externalReference r:id="rId7"/>
  </externalReferences>
  <definedNames>
    <definedName name="Addin">#REF!</definedName>
    <definedName name="AkhBGetr_GH_Bio" localSheetId="1">[1]In!#REF!</definedName>
    <definedName name="AkhBGetr_GH_Bio" localSheetId="2">[1]In!#REF!</definedName>
    <definedName name="AkhBGetr_GH_Bio" localSheetId="3">[1]In!#REF!</definedName>
    <definedName name="AkhBGetr_GH_Bio" localSheetId="4">[1]In!#REF!</definedName>
    <definedName name="AkhBGetr_GH_Bio">[1]In!#REF!</definedName>
    <definedName name="AkhBGetr_GH_IP" localSheetId="1">[1]In!#REF!</definedName>
    <definedName name="AkhBGetr_GH_IP" localSheetId="2">[1]In!#REF!</definedName>
    <definedName name="AkhBGetr_GH_IP" localSheetId="3">[1]In!#REF!</definedName>
    <definedName name="AkhBGetr_GH_IP" localSheetId="4">[1]In!#REF!</definedName>
    <definedName name="AkhBGetr_GH_IP">[1]In!#REF!</definedName>
    <definedName name="AkhBGetr_GH_K" localSheetId="1">[1]In!#REF!</definedName>
    <definedName name="AkhBGetr_GH_K" localSheetId="2">[1]In!#REF!</definedName>
    <definedName name="AkhBGetr_GH_K" localSheetId="3">[1]In!#REF!</definedName>
    <definedName name="AkhBGetr_GH_K" localSheetId="4">[1]In!#REF!</definedName>
    <definedName name="AkhBGetr_GH_K">[1]In!#REF!</definedName>
    <definedName name="Belüftungsheu" localSheetId="4">[1]Fut!$E$74</definedName>
    <definedName name="Belüftungsheu">[1]Fut!$E$74</definedName>
    <definedName name="Beschreibung">#REF!</definedName>
    <definedName name="Bodenheu" localSheetId="4">[1]Fut!$E$75</definedName>
    <definedName name="Bodenheu">[1]Fut!$E$75</definedName>
    <definedName name="Code" localSheetId="1">[1]In!#REF!</definedName>
    <definedName name="Code" localSheetId="2">[1]In!#REF!</definedName>
    <definedName name="Code" localSheetId="3">[1]In!#REF!</definedName>
    <definedName name="Code" localSheetId="4">[1]In!#REF!</definedName>
    <definedName name="Code">[1]In!#REF!</definedName>
    <definedName name="colD1" localSheetId="1">'1) BPB avec remontes'!$A:$C</definedName>
    <definedName name="colD1" localSheetId="2">'2) BPB avec vaches mères'!$A:$C</definedName>
    <definedName name="colD1" localSheetId="3">'3) Natura Beef Bio'!$A:$C</definedName>
    <definedName name="colD1" localSheetId="5">'Muku Remon u. BWB Aus 07 09'!$A:$C</definedName>
    <definedName name="colF1" localSheetId="1">'1) BPB avec remontes'!#REF!</definedName>
    <definedName name="colF1" localSheetId="2">'2) BPB avec vaches mères'!#REF!</definedName>
    <definedName name="colF1" localSheetId="3">'3) Natura Beef Bio'!#REF!</definedName>
    <definedName name="colF1" localSheetId="5">'Muku Remon u. BWB Aus 07 09'!#REF!</definedName>
    <definedName name="Direkteingabe" localSheetId="1">'1) BPB avec remontes'!Direkteingabe</definedName>
    <definedName name="Direkteingabe" localSheetId="2">'2) BPB avec vaches mères'!Direkteingabe</definedName>
    <definedName name="Direkteingabe" localSheetId="3">'3) Natura Beef Bio'!Direkteingabe</definedName>
    <definedName name="Direkteingabe" localSheetId="4">'4) Comparaison BPB - BNB'!Direkteingabe</definedName>
    <definedName name="Direkteingabe" localSheetId="5">'Muku Remon u. BWB Aus 07 09'!Direkteingabe</definedName>
    <definedName name="Direkteingabe">[0]!Direkteingabe</definedName>
    <definedName name="EinstellungenBlatt" localSheetId="1">'1) BPB avec remontes'!#REF!</definedName>
    <definedName name="EinstellungenBlatt" localSheetId="2">'2) BPB avec vaches mères'!#REF!</definedName>
    <definedName name="EinstellungenBlatt" localSheetId="3">'3) Natura Beef Bio'!#REF!</definedName>
    <definedName name="EinstellungenBlatt" localSheetId="5">'Muku Remon u. BWB Aus 07 09'!#REF!</definedName>
    <definedName name="Grassilage" localSheetId="4">[1]Fut!$E$76</definedName>
    <definedName name="Grassilage">[1]Fut!$E$76</definedName>
    <definedName name="LetzteAenderung">#REF!</definedName>
    <definedName name="Maissilage" localSheetId="4">[1]Fut!$E$77</definedName>
    <definedName name="Maissilage">[1]Fut!$E$77</definedName>
    <definedName name="Maschinendatei">#REF!</definedName>
    <definedName name="NormK2O_brutto" localSheetId="1">'1) BPB avec remontes'!#REF!</definedName>
    <definedName name="NormK2O_brutto" localSheetId="2">'2) BPB avec vaches mères'!#REF!</definedName>
    <definedName name="NormK2O_brutto" localSheetId="3">'3) Natura Beef Bio'!#REF!</definedName>
    <definedName name="NormK2O_brutto" localSheetId="5">'Muku Remon u. BWB Aus 07 09'!$G:$G</definedName>
    <definedName name="NormMg_brutto" localSheetId="1">'1) BPB avec remontes'!#REF!</definedName>
    <definedName name="NormMg_brutto" localSheetId="2">'2) BPB avec vaches mères'!#REF!</definedName>
    <definedName name="NormMg_brutto" localSheetId="3">'3) Natura Beef Bio'!#REF!</definedName>
    <definedName name="NormMg_brutto" localSheetId="5">'Muku Remon u. BWB Aus 07 09'!$I:$I</definedName>
    <definedName name="NormP2O5_brutto" localSheetId="1">'1) BPB avec remontes'!#REF!</definedName>
    <definedName name="NormP2O5_brutto" localSheetId="2">'2) BPB avec vaches mères'!#REF!</definedName>
    <definedName name="NormP2O5_brutto" localSheetId="3">'3) Natura Beef Bio'!#REF!</definedName>
    <definedName name="NormP2O5_brutto" localSheetId="5">'Muku Remon u. BWB Aus 07 09'!#REF!</definedName>
    <definedName name="Programmverzeichnis" localSheetId="1">#REF!</definedName>
    <definedName name="Programmverzeichnis" localSheetId="2">#REF!</definedName>
    <definedName name="Programmverzeichnis" localSheetId="3">#REF!</definedName>
    <definedName name="Programmverzeichnis">#REF!</definedName>
    <definedName name="rowD1" localSheetId="1">'1) BPB avec remontes'!$1:$4</definedName>
    <definedName name="rowD1" localSheetId="2">'2) BPB avec vaches mères'!$1:$4</definedName>
    <definedName name="rowD1" localSheetId="3">'3) Natura Beef Bio'!$1:$4</definedName>
    <definedName name="rowD1" localSheetId="5">'Muku Remon u. BWB Aus 07 09'!$1:$3</definedName>
    <definedName name="rowD2" localSheetId="1">'1) BPB avec remontes'!$66:$66</definedName>
    <definedName name="rowD2" localSheetId="2">'2) BPB avec vaches mères'!$66:$66</definedName>
    <definedName name="rowD2" localSheetId="3">'3) Natura Beef Bio'!$66:$66</definedName>
    <definedName name="rowD2" localSheetId="5">'Muku Remon u. BWB Aus 07 09'!$61:$61</definedName>
    <definedName name="rowF1" localSheetId="1">'1) BPB avec remontes'!#REF!</definedName>
    <definedName name="rowF1" localSheetId="2">'2) BPB avec vaches mères'!#REF!</definedName>
    <definedName name="rowF1" localSheetId="3">'3) Natura Beef Bio'!#REF!</definedName>
    <definedName name="rowF1" localSheetId="5">'Muku Remon u. BWB Aus 07 09'!#REF!</definedName>
    <definedName name="rowF2" localSheetId="1">'1) BPB avec remontes'!#REF!</definedName>
    <definedName name="rowF2" localSheetId="2">'2) BPB avec vaches mères'!#REF!</definedName>
    <definedName name="rowF2" localSheetId="3">'3) Natura Beef Bio'!#REF!</definedName>
    <definedName name="rowF2" localSheetId="5">'Muku Remon u. BWB Aus 07 09'!#REF!</definedName>
    <definedName name="Stroh" localSheetId="4">[1]P!$D$52</definedName>
    <definedName name="Stroh">[1]P!$D$52</definedName>
    <definedName name="ThBGetr_GH_Bio" localSheetId="1">[1]In!#REF!</definedName>
    <definedName name="ThBGetr_GH_Bio" localSheetId="2">[1]In!#REF!</definedName>
    <definedName name="ThBGetr_GH_Bio" localSheetId="3">[1]In!#REF!</definedName>
    <definedName name="ThBGetr_GH_Bio" localSheetId="4">[1]In!#REF!</definedName>
    <definedName name="ThBGetr_GH_Bio">[1]In!#REF!</definedName>
    <definedName name="ThBGetr_GH_IP" localSheetId="1">[1]In!#REF!</definedName>
    <definedName name="ThBGetr_GH_IP" localSheetId="2">[1]In!#REF!</definedName>
    <definedName name="ThBGetr_GH_IP" localSheetId="3">[1]In!#REF!</definedName>
    <definedName name="ThBGetr_GH_IP" localSheetId="4">[1]In!#REF!</definedName>
    <definedName name="ThBGetr_GH_IP">[1]In!#REF!</definedName>
    <definedName name="ThBGetr_GH_K" localSheetId="1">[1]In!#REF!</definedName>
    <definedName name="ThBGetr_GH_K" localSheetId="2">[1]In!#REF!</definedName>
    <definedName name="ThBGetr_GH_K" localSheetId="3">[1]In!#REF!</definedName>
    <definedName name="ThBGetr_GH_K" localSheetId="4">[1]In!#REF!</definedName>
    <definedName name="ThBGetr_GH_K">[1]In!#REF!</definedName>
    <definedName name="Tierb_Aktualisieren" localSheetId="1">'1) BPB avec remontes'!Tierb_Aktualisieren</definedName>
    <definedName name="Tierb_Aktualisieren" localSheetId="2">'2) BPB avec vaches mères'!Tierb_Aktualisieren</definedName>
    <definedName name="Tierb_Aktualisieren" localSheetId="3">'3) Natura Beef Bio'!Tierb_Aktualisieren</definedName>
    <definedName name="Tierb_Aktualisieren" localSheetId="4">'4) Comparaison BPB - BNB'!Tierb_Aktualisieren</definedName>
    <definedName name="Tierb_Aktualisieren" localSheetId="5">'Muku Remon u. BWB Aus 07 09'!Tierb_Aktualisieren</definedName>
    <definedName name="Tierb_Aktualisieren">[0]!Tierb_Aktualisieren</definedName>
    <definedName name="Weidegras" localSheetId="4">[1]Fut!$E$73</definedName>
    <definedName name="Weidegras">[1]Fut!$E$73</definedName>
    <definedName name="Wiese_Weide_wenig_int." localSheetId="1">'1) BPB avec remontes'!$29:$29</definedName>
    <definedName name="Wiese_Weide_wenig_int." localSheetId="2">'2) BPB avec vaches mères'!$29:$29</definedName>
    <definedName name="Wiese_Weide_wenig_int." localSheetId="3">'3) Natura Beef Bio'!$29:$29</definedName>
    <definedName name="Wiese_Weide_wenig_int." localSheetId="5">'Muku Remon u. BWB Aus 07 09'!$26:$26</definedName>
    <definedName name="Zinsanspruch" localSheetId="4">[1]Info!$D$38</definedName>
    <definedName name="Zinsanspruch">[1]Info!$D$38</definedName>
    <definedName name="_xlnm.Print_Area" localSheetId="1">'1) BPB avec remontes'!$A$1:$G$69</definedName>
    <definedName name="_xlnm.Print_Area" localSheetId="2">'2) BPB avec vaches mères'!$A$1:$G$69</definedName>
    <definedName name="_xlnm.Print_Area" localSheetId="3">'3) Natura Beef Bio'!$A$1:$G$70</definedName>
    <definedName name="_xlnm.Print_Area" localSheetId="4">'4) Comparaison BPB - BNB'!$B$2:$I$31</definedName>
    <definedName name="_xlnm.Print_Area" localSheetId="5">'Muku Remon u. BWB Aus 07 09'!$A$1:$P$77</definedName>
    <definedName name="_xlnm.Print_Area" localSheetId="0">Remarques!$A$1:$C$23</definedName>
  </definedNames>
  <calcPr calcId="152511"/>
</workbook>
</file>

<file path=xl/calcChain.xml><?xml version="1.0" encoding="utf-8"?>
<calcChain xmlns="http://schemas.openxmlformats.org/spreadsheetml/2006/main">
  <c r="F49" i="47" l="1"/>
  <c r="F49" i="46"/>
  <c r="F50" i="46"/>
  <c r="F18" i="48" s="1"/>
  <c r="F49" i="45"/>
  <c r="H8" i="48"/>
  <c r="F8" i="48"/>
  <c r="D8" i="48"/>
  <c r="H5" i="48"/>
  <c r="F5" i="48"/>
  <c r="D5" i="48"/>
  <c r="C28" i="48"/>
  <c r="F65" i="47"/>
  <c r="F59" i="47"/>
  <c r="H25" i="48" s="1"/>
  <c r="F58" i="47"/>
  <c r="H24" i="48" s="1"/>
  <c r="F57" i="47"/>
  <c r="F56" i="47"/>
  <c r="H23" i="48" s="1"/>
  <c r="D55" i="47"/>
  <c r="H9" i="48" s="1"/>
  <c r="F52" i="47"/>
  <c r="F48" i="47"/>
  <c r="F50" i="47"/>
  <c r="H18" i="48" s="1"/>
  <c r="D47" i="47"/>
  <c r="H6" i="48" s="1"/>
  <c r="H7" i="48" s="1"/>
  <c r="F46" i="47"/>
  <c r="F45" i="47"/>
  <c r="F44" i="47"/>
  <c r="F47" i="47"/>
  <c r="H17" i="48" s="1"/>
  <c r="F43" i="47"/>
  <c r="F42" i="47"/>
  <c r="F40" i="47"/>
  <c r="F39" i="47"/>
  <c r="H15" i="48" s="1"/>
  <c r="F38" i="47"/>
  <c r="F33" i="47"/>
  <c r="F32" i="47"/>
  <c r="F31" i="47"/>
  <c r="F30" i="47"/>
  <c r="F29" i="47"/>
  <c r="F27" i="47"/>
  <c r="F26" i="47"/>
  <c r="F25" i="47"/>
  <c r="F24" i="47"/>
  <c r="F28" i="47" s="1"/>
  <c r="F22" i="47"/>
  <c r="F21" i="47"/>
  <c r="F20" i="47"/>
  <c r="F19" i="47"/>
  <c r="F18" i="47"/>
  <c r="F23" i="47" s="1"/>
  <c r="F16" i="47"/>
  <c r="F15" i="47"/>
  <c r="F14" i="47"/>
  <c r="F13" i="47"/>
  <c r="F12" i="47"/>
  <c r="F17" i="47" s="1"/>
  <c r="F10" i="47"/>
  <c r="F9" i="47"/>
  <c r="F8" i="47"/>
  <c r="H10" i="48" s="1"/>
  <c r="I10" i="48" s="1"/>
  <c r="F7" i="47"/>
  <c r="E34" i="47"/>
  <c r="F34" i="47" s="1"/>
  <c r="F6" i="47"/>
  <c r="H12" i="48"/>
  <c r="F5" i="47"/>
  <c r="H11" i="48"/>
  <c r="F57" i="45"/>
  <c r="F58" i="45"/>
  <c r="D24" i="48"/>
  <c r="F59" i="45"/>
  <c r="D25" i="48" s="1"/>
  <c r="F57" i="46"/>
  <c r="F58" i="46"/>
  <c r="F24" i="48" s="1"/>
  <c r="F59" i="46"/>
  <c r="F25" i="48"/>
  <c r="F65" i="46"/>
  <c r="F56" i="46"/>
  <c r="F23" i="48"/>
  <c r="G23" i="48" s="1"/>
  <c r="D55" i="46"/>
  <c r="F9" i="48"/>
  <c r="F52" i="46"/>
  <c r="F48" i="46"/>
  <c r="D47" i="46"/>
  <c r="F6" i="48"/>
  <c r="F7" i="48"/>
  <c r="F46" i="46"/>
  <c r="F45" i="46"/>
  <c r="F44" i="46"/>
  <c r="F43" i="46"/>
  <c r="F42" i="46"/>
  <c r="F47" i="46" s="1"/>
  <c r="F17" i="48" s="1"/>
  <c r="F40" i="46"/>
  <c r="F39" i="46"/>
  <c r="F38" i="46"/>
  <c r="F15" i="48"/>
  <c r="F33" i="46"/>
  <c r="F32" i="46"/>
  <c r="F31" i="46"/>
  <c r="F30" i="46"/>
  <c r="F29" i="46"/>
  <c r="F35" i="46" s="1"/>
  <c r="F27" i="46"/>
  <c r="F28" i="46" s="1"/>
  <c r="F26" i="46"/>
  <c r="F25" i="46"/>
  <c r="F24" i="46"/>
  <c r="F22" i="46"/>
  <c r="F21" i="46"/>
  <c r="F20" i="46"/>
  <c r="F19" i="46"/>
  <c r="F18" i="46"/>
  <c r="F23" i="46" s="1"/>
  <c r="F16" i="46"/>
  <c r="F15" i="46"/>
  <c r="F14" i="46"/>
  <c r="F13" i="46"/>
  <c r="F17" i="46" s="1"/>
  <c r="F12" i="46"/>
  <c r="F10" i="46"/>
  <c r="F9" i="46"/>
  <c r="F8" i="46"/>
  <c r="F11" i="46" s="1"/>
  <c r="F7" i="46"/>
  <c r="F10" i="48"/>
  <c r="G10" i="48"/>
  <c r="F6" i="46"/>
  <c r="F12" i="48"/>
  <c r="F5" i="46"/>
  <c r="F65" i="45"/>
  <c r="D55" i="45"/>
  <c r="D9" i="48" s="1"/>
  <c r="F29" i="45"/>
  <c r="F27" i="45"/>
  <c r="F28" i="45" s="1"/>
  <c r="F20" i="45"/>
  <c r="F21" i="45"/>
  <c r="F22" i="45"/>
  <c r="F18" i="45"/>
  <c r="F23" i="45" s="1"/>
  <c r="F8" i="45"/>
  <c r="F9" i="45"/>
  <c r="F10" i="45"/>
  <c r="F5" i="45"/>
  <c r="D11" i="48"/>
  <c r="F6" i="45"/>
  <c r="D12" i="48"/>
  <c r="F16" i="45"/>
  <c r="F12" i="45"/>
  <c r="F17" i="45"/>
  <c r="F13" i="45"/>
  <c r="F14" i="45"/>
  <c r="F26" i="45"/>
  <c r="F56" i="45"/>
  <c r="D23" i="48" s="1"/>
  <c r="F52" i="45"/>
  <c r="F48" i="45"/>
  <c r="F50" i="45" s="1"/>
  <c r="D18" i="48" s="1"/>
  <c r="D47" i="45"/>
  <c r="F46" i="45"/>
  <c r="F45" i="45"/>
  <c r="F44" i="45"/>
  <c r="F43" i="45"/>
  <c r="F42" i="45"/>
  <c r="F47" i="45" s="1"/>
  <c r="D17" i="48" s="1"/>
  <c r="F40" i="45"/>
  <c r="F39" i="45"/>
  <c r="F38" i="45"/>
  <c r="D15" i="48" s="1"/>
  <c r="F33" i="45"/>
  <c r="F32" i="45"/>
  <c r="F31" i="45"/>
  <c r="F30" i="45"/>
  <c r="F25" i="45"/>
  <c r="F24" i="45"/>
  <c r="F19" i="45"/>
  <c r="F15" i="45"/>
  <c r="F7" i="45"/>
  <c r="F11" i="45" s="1"/>
  <c r="F27" i="27"/>
  <c r="I6" i="27"/>
  <c r="F6" i="27"/>
  <c r="F4" i="27"/>
  <c r="I4" i="27"/>
  <c r="I8" i="27" s="1"/>
  <c r="F5" i="27"/>
  <c r="F8" i="27" s="1"/>
  <c r="I5" i="27"/>
  <c r="L7" i="27"/>
  <c r="L8" i="27" s="1"/>
  <c r="K30" i="27" s="1"/>
  <c r="L30" i="27" s="1"/>
  <c r="O7" i="27"/>
  <c r="O8" i="27" s="1"/>
  <c r="N30" i="27" s="1"/>
  <c r="O30" i="27" s="1"/>
  <c r="F10" i="27"/>
  <c r="F15" i="27" s="1"/>
  <c r="I10" i="27"/>
  <c r="F11" i="27"/>
  <c r="I11" i="27"/>
  <c r="F12" i="27"/>
  <c r="I12" i="27"/>
  <c r="L13" i="27"/>
  <c r="L15" i="27"/>
  <c r="O13" i="27"/>
  <c r="O15" i="27"/>
  <c r="I15" i="27"/>
  <c r="F16" i="27"/>
  <c r="I16" i="27"/>
  <c r="I21" i="27" s="1"/>
  <c r="F17" i="27"/>
  <c r="I17" i="27"/>
  <c r="L17" i="27"/>
  <c r="L21" i="27"/>
  <c r="O17" i="27"/>
  <c r="F18" i="27"/>
  <c r="I18" i="27"/>
  <c r="F19" i="27"/>
  <c r="F21" i="27" s="1"/>
  <c r="I19" i="27"/>
  <c r="L19" i="27"/>
  <c r="O19" i="27"/>
  <c r="O21" i="27" s="1"/>
  <c r="F20" i="27"/>
  <c r="I20" i="27"/>
  <c r="L20" i="27"/>
  <c r="O20" i="27"/>
  <c r="F22" i="27"/>
  <c r="F25" i="27" s="1"/>
  <c r="I22" i="27"/>
  <c r="L22" i="27"/>
  <c r="O22" i="27"/>
  <c r="O25" i="27" s="1"/>
  <c r="L23" i="27"/>
  <c r="O23" i="27"/>
  <c r="F24" i="27"/>
  <c r="I24" i="27"/>
  <c r="I25" i="27" s="1"/>
  <c r="L25" i="27"/>
  <c r="F26" i="27"/>
  <c r="I26" i="27"/>
  <c r="I31" i="27" s="1"/>
  <c r="I32" i="27" s="1"/>
  <c r="H45" i="27" s="1"/>
  <c r="I45" i="27" s="1"/>
  <c r="I27" i="27"/>
  <c r="L27" i="27"/>
  <c r="L31" i="27" s="1"/>
  <c r="L32" i="27" s="1"/>
  <c r="O27" i="27"/>
  <c r="F28" i="27"/>
  <c r="I28" i="27"/>
  <c r="L28" i="27"/>
  <c r="O28" i="27"/>
  <c r="F29" i="27"/>
  <c r="I29" i="27"/>
  <c r="L29" i="27"/>
  <c r="O29" i="27"/>
  <c r="O31" i="27" s="1"/>
  <c r="O32" i="27" s="1"/>
  <c r="N45" i="27" s="1"/>
  <c r="O45" i="27" s="1"/>
  <c r="F30" i="27"/>
  <c r="I30" i="27"/>
  <c r="F31" i="27"/>
  <c r="F34" i="27"/>
  <c r="I34" i="27"/>
  <c r="L34" i="27"/>
  <c r="O34" i="27"/>
  <c r="F35" i="27"/>
  <c r="I35" i="27"/>
  <c r="L35" i="27"/>
  <c r="O35" i="27"/>
  <c r="F36" i="27"/>
  <c r="I36" i="27"/>
  <c r="L36" i="27"/>
  <c r="O36" i="27"/>
  <c r="F38" i="27"/>
  <c r="F44" i="27"/>
  <c r="I38" i="27"/>
  <c r="L38" i="27"/>
  <c r="O38" i="27"/>
  <c r="O44" i="27" s="1"/>
  <c r="F39" i="27"/>
  <c r="I39" i="27"/>
  <c r="L39" i="27"/>
  <c r="O39" i="27"/>
  <c r="F40" i="27"/>
  <c r="I40" i="27"/>
  <c r="L40" i="27"/>
  <c r="O40" i="27"/>
  <c r="F41" i="27"/>
  <c r="I41" i="27"/>
  <c r="I44" i="27" s="1"/>
  <c r="L41" i="27"/>
  <c r="L44" i="27" s="1"/>
  <c r="O41" i="27"/>
  <c r="F42" i="27"/>
  <c r="I42" i="27"/>
  <c r="L42" i="27"/>
  <c r="O42" i="27"/>
  <c r="F43" i="27"/>
  <c r="I43" i="27"/>
  <c r="L43" i="27"/>
  <c r="O43" i="27"/>
  <c r="D44" i="27"/>
  <c r="G44" i="27"/>
  <c r="J44" i="27"/>
  <c r="M44" i="27"/>
  <c r="F46" i="27"/>
  <c r="I46" i="27"/>
  <c r="L46" i="27"/>
  <c r="O46" i="27"/>
  <c r="F50" i="27"/>
  <c r="I50" i="27"/>
  <c r="L50" i="27"/>
  <c r="O50" i="27"/>
  <c r="F51" i="27"/>
  <c r="I51" i="27"/>
  <c r="L51" i="27"/>
  <c r="O51" i="27"/>
  <c r="F52" i="27"/>
  <c r="I52" i="27"/>
  <c r="L52" i="27"/>
  <c r="O52" i="27"/>
  <c r="F53" i="27"/>
  <c r="I53" i="27"/>
  <c r="L53" i="27"/>
  <c r="O53" i="27"/>
  <c r="F11" i="48"/>
  <c r="E34" i="46"/>
  <c r="F34" i="46"/>
  <c r="F11" i="47"/>
  <c r="I33" i="27" l="1"/>
  <c r="I37" i="27" s="1"/>
  <c r="I47" i="27" s="1"/>
  <c r="I23" i="48"/>
  <c r="E23" i="48"/>
  <c r="L33" i="27"/>
  <c r="L37" i="27" s="1"/>
  <c r="K45" i="27"/>
  <c r="L45" i="27" s="1"/>
  <c r="F35" i="45"/>
  <c r="F36" i="45" s="1"/>
  <c r="F36" i="46"/>
  <c r="F35" i="47"/>
  <c r="F36" i="47" s="1"/>
  <c r="F37" i="47" s="1"/>
  <c r="F41" i="47" s="1"/>
  <c r="F32" i="27"/>
  <c r="E45" i="27" s="1"/>
  <c r="F45" i="27" s="1"/>
  <c r="D6" i="48"/>
  <c r="D7" i="48" s="1"/>
  <c r="E34" i="45"/>
  <c r="F34" i="45" s="1"/>
  <c r="D10" i="48"/>
  <c r="E10" i="48" s="1"/>
  <c r="O33" i="27"/>
  <c r="O37" i="27" s="1"/>
  <c r="O47" i="27" s="1"/>
  <c r="O49" i="27" s="1"/>
  <c r="O54" i="27" s="1"/>
  <c r="N60" i="27" s="1"/>
  <c r="F33" i="27" l="1"/>
  <c r="F37" i="27" s="1"/>
  <c r="F47" i="27" s="1"/>
  <c r="D14" i="48"/>
  <c r="E51" i="45"/>
  <c r="F51" i="45" s="1"/>
  <c r="D16" i="48" s="1"/>
  <c r="E51" i="46"/>
  <c r="F51" i="46" s="1"/>
  <c r="F16" i="48" s="1"/>
  <c r="F14" i="48"/>
  <c r="G14" i="48" s="1"/>
  <c r="G20" i="48" s="1"/>
  <c r="G21" i="48" s="1"/>
  <c r="G27" i="48" s="1"/>
  <c r="G28" i="48" s="1"/>
  <c r="L47" i="27"/>
  <c r="L49" i="27" s="1"/>
  <c r="L54" i="27" s="1"/>
  <c r="K60" i="27" s="1"/>
  <c r="E51" i="47"/>
  <c r="F51" i="47" s="1"/>
  <c r="H16" i="48" s="1"/>
  <c r="H14" i="48"/>
  <c r="F37" i="46"/>
  <c r="F41" i="46" s="1"/>
  <c r="F53" i="46" s="1"/>
  <c r="F55" i="46" s="1"/>
  <c r="F60" i="46" s="1"/>
  <c r="F37" i="45"/>
  <c r="F41" i="45" s="1"/>
  <c r="F53" i="45" s="1"/>
  <c r="F55" i="45" s="1"/>
  <c r="F60" i="45" s="1"/>
  <c r="I49" i="27"/>
  <c r="I54" i="27" s="1"/>
  <c r="H60" i="27" s="1"/>
  <c r="E14" i="48" l="1"/>
  <c r="E20" i="48" s="1"/>
  <c r="E21" i="48" s="1"/>
  <c r="E27" i="48" s="1"/>
  <c r="E28" i="48" s="1"/>
  <c r="F49" i="27"/>
  <c r="F54" i="27"/>
  <c r="E60" i="27" s="1"/>
  <c r="I14" i="48"/>
  <c r="I20" i="48" s="1"/>
  <c r="I21" i="48" s="1"/>
  <c r="I27" i="48" s="1"/>
  <c r="I28" i="48" s="1"/>
  <c r="F53" i="47"/>
  <c r="F55" i="47" s="1"/>
  <c r="F60" i="47" s="1"/>
</calcChain>
</file>

<file path=xl/sharedStrings.xml><?xml version="1.0" encoding="utf-8"?>
<sst xmlns="http://schemas.openxmlformats.org/spreadsheetml/2006/main" count="610" uniqueCount="228">
  <si>
    <t>Einheit</t>
  </si>
  <si>
    <t>Menge</t>
  </si>
  <si>
    <t>Preis</t>
  </si>
  <si>
    <t>Betrag</t>
  </si>
  <si>
    <t>Fr.</t>
  </si>
  <si>
    <t>kg SG</t>
  </si>
  <si>
    <t>Leistung (Ertrag)</t>
  </si>
  <si>
    <t>kg</t>
  </si>
  <si>
    <t>Remontierungskosten total</t>
  </si>
  <si>
    <t>Mineralfutter</t>
  </si>
  <si>
    <t>Viehsalz</t>
  </si>
  <si>
    <t>Ergänzungsfutter total</t>
  </si>
  <si>
    <t>Tierarzt, Medikamente</t>
  </si>
  <si>
    <t>Tiergesundheit total</t>
  </si>
  <si>
    <t>Ohrenmarken</t>
  </si>
  <si>
    <t>übrige Kosten total</t>
  </si>
  <si>
    <t>Total Direktkosten</t>
  </si>
  <si>
    <t>vergleichbarer DB</t>
  </si>
  <si>
    <t>DB Betriebsplanung</t>
  </si>
  <si>
    <t>Weidegras</t>
  </si>
  <si>
    <t>dt TS</t>
  </si>
  <si>
    <t>Maissilage</t>
  </si>
  <si>
    <t>Grassilage</t>
  </si>
  <si>
    <t xml:space="preserve">Zinsanspruch </t>
  </si>
  <si>
    <t>DB je Tier</t>
  </si>
  <si>
    <t>RAUS</t>
  </si>
  <si>
    <t>GVE</t>
  </si>
  <si>
    <t>BTS</t>
  </si>
  <si>
    <t>h</t>
  </si>
  <si>
    <t xml:space="preserve">     davon Stallarbeit</t>
  </si>
  <si>
    <t xml:space="preserve">     davon Restarbeit</t>
  </si>
  <si>
    <t xml:space="preserve">     davon Vermarktung</t>
  </si>
  <si>
    <t>DB inkl. Beiträge/AKh total</t>
  </si>
  <si>
    <t>leer</t>
  </si>
  <si>
    <t>kg LG</t>
  </si>
  <si>
    <t>Bio Weide Beef</t>
  </si>
  <si>
    <t>Zuschlag Enthornung</t>
  </si>
  <si>
    <t>Kraftfutter</t>
  </si>
  <si>
    <t>Raufutterbeiträge</t>
  </si>
  <si>
    <t>Arbeitsverfahren</t>
  </si>
  <si>
    <t>Tier</t>
  </si>
  <si>
    <t>Abgehende Kühe</t>
  </si>
  <si>
    <t>Kühe T Natura</t>
  </si>
  <si>
    <t>Verkauf Stier</t>
  </si>
  <si>
    <t>Muni MA T3</t>
  </si>
  <si>
    <t>Zukauf Stier</t>
  </si>
  <si>
    <t>Ersatz abgehende Kuh</t>
  </si>
  <si>
    <t>Besamung, Belegung</t>
  </si>
  <si>
    <t>mal</t>
  </si>
  <si>
    <t>Energieausgleichsfutter</t>
  </si>
  <si>
    <t>Entwurmung inkl. Untersuch</t>
  </si>
  <si>
    <t>Klauen schneiden</t>
  </si>
  <si>
    <t>Bodenheu</t>
  </si>
  <si>
    <t>Laufstall, 12 Tiere Ganztagesweide</t>
  </si>
  <si>
    <t>Kosten für Labelkontrolle 6)</t>
  </si>
  <si>
    <t>Stroh 5)</t>
  </si>
  <si>
    <t>Grundfutter total 4)</t>
  </si>
  <si>
    <t>Beiträge für erschwerte Produktionsbedingungen 7)</t>
  </si>
  <si>
    <t>Umtrieb</t>
  </si>
  <si>
    <t>7) Je nach Betriebszone kann der Beitrag für erschwerte Produktionsbedingungen ausgelöst werden</t>
  </si>
  <si>
    <t>Anmerkungen</t>
  </si>
  <si>
    <t>Datenquelle</t>
  </si>
  <si>
    <t>SVAMH</t>
  </si>
  <si>
    <t>DB-Katalog 07</t>
  </si>
  <si>
    <t>DB-Katalog 07 / FiBL</t>
  </si>
  <si>
    <t>FiBL</t>
  </si>
  <si>
    <t>LSAG</t>
  </si>
  <si>
    <t>DB-Katalog 07, agridea / FiBL</t>
  </si>
  <si>
    <t>Transport, Vermittlung Remont</t>
  </si>
  <si>
    <t>Transport, Vermittlung Schlachttier</t>
  </si>
  <si>
    <t>Zukauf Remont</t>
  </si>
  <si>
    <t>Wirz-Handbuch 2008                           Seite 111</t>
  </si>
  <si>
    <t>DB je Platz u. Jahr</t>
  </si>
  <si>
    <t>Belüftungsheu</t>
  </si>
  <si>
    <t>IG BWB</t>
  </si>
  <si>
    <t>DB-Katalog</t>
  </si>
  <si>
    <t>Kastration 1)</t>
  </si>
  <si>
    <t>Dienstleistung SVAMH 2)</t>
  </si>
  <si>
    <t>Dienstleistung IG BWB 2)</t>
  </si>
  <si>
    <t>DB inkl. Beiträge 8)</t>
  </si>
  <si>
    <t>1) Die männlichen Mutterkuhkälber werden kastriert, 1 x Fr. 40.- x 50% = Fr 20.- im Durchschnitt</t>
  </si>
  <si>
    <t>2) Für optimale Flexibilität ist die Mitgliedschaft auch für einen BWB-Betrieb sinnvoll</t>
  </si>
  <si>
    <t xml:space="preserve">Waaglohn u. Beitrag proviande </t>
  </si>
  <si>
    <t>Finnenabzug 3)</t>
  </si>
  <si>
    <t>4) Der Grundfutterverzehr wurde errechnet und auf die einzelnen Komponenten verteilt. Die Anzahl Weidetage betragen 200 Tage. Mit nur 800g resp. 700g sollte die Ausmast mit max. 80kg Kraftfutter gut möglich sein.</t>
  </si>
  <si>
    <t>3) Finnenabzug: Bei der Weidehaltung ist der Finnenbefall im Vergleich zur Stallhaltung höher und demzufolge ein zusätzliches Risiko</t>
  </si>
  <si>
    <t>4) Die Raufutterkosten sind für konv. und bio gleich deshalb im Bio plus 10%</t>
  </si>
  <si>
    <t>8) 2007: Kuh = 0.8GVE + Kalb bis 12 Mt. 0.17 + Muni 0.05 + Absetzer 0.4 =&gt; 1.42GVE</t>
  </si>
  <si>
    <t>8) AP 2011: Kuh = 0.8GVE + Kalb 4Mt à 0.1 und 8Mt à 0.3 = gewichtet 12Mt à 0.23 GVE + Muni 0.05GVE + Absetzer 0.4 : 12Mt x 7Mt. 0.23GVE =&gt; 1.31GVE</t>
  </si>
  <si>
    <t>6) Kosten Labelkontrolle u. Zertifizierung ist im Biolandbau höher</t>
  </si>
  <si>
    <t>Arbeitskraftstunden total 9)</t>
  </si>
  <si>
    <t>9) Muku mit Ausmast Absetzer ist berechnet 52 Akh plus 25Akh : 12Mt x 9Mt (länger Haltedauer als Natura Beef) = 18.5Akh</t>
  </si>
  <si>
    <r>
      <t>Mutterkuhhaltung</t>
    </r>
    <r>
      <rPr>
        <b/>
        <sz val="8"/>
        <rFont val="Arial"/>
        <family val="2"/>
      </rPr>
      <t xml:space="preserve">                 </t>
    </r>
    <r>
      <rPr>
        <b/>
        <sz val="8"/>
        <color indexed="57"/>
        <rFont val="Arial"/>
        <family val="2"/>
      </rPr>
      <t xml:space="preserve"> mit Remont für Bio Weide-Beef   </t>
    </r>
    <r>
      <rPr>
        <b/>
        <sz val="8"/>
        <rFont val="Arial"/>
        <family val="2"/>
      </rPr>
      <t xml:space="preserve">                      2007                                 AGRIDEA / FiBL</t>
    </r>
  </si>
  <si>
    <r>
      <t>Bio Weide-Beef mit Absetzer aus Mutterkuhaltung 800 gr.</t>
    </r>
    <r>
      <rPr>
        <b/>
        <sz val="8"/>
        <rFont val="Arial"/>
        <family val="2"/>
      </rPr>
      <t xml:space="preserve">  2007</t>
    </r>
    <r>
      <rPr>
        <b/>
        <sz val="8"/>
        <color indexed="12"/>
        <rFont val="Arial"/>
        <family val="2"/>
      </rPr>
      <t xml:space="preserve">                            </t>
    </r>
    <r>
      <rPr>
        <b/>
        <sz val="8"/>
        <rFont val="Arial"/>
        <family val="2"/>
      </rPr>
      <t>AGRIDEA / FiBL</t>
    </r>
  </si>
  <si>
    <r>
      <t>Bio Weide-Beef mit Absetzer aus Mutterkuhaltung 800 gr.</t>
    </r>
    <r>
      <rPr>
        <b/>
        <sz val="8"/>
        <rFont val="Arial"/>
        <family val="2"/>
      </rPr>
      <t xml:space="preserve">  AP 2011</t>
    </r>
    <r>
      <rPr>
        <b/>
        <sz val="8"/>
        <color indexed="12"/>
        <rFont val="Arial"/>
        <family val="2"/>
      </rPr>
      <t xml:space="preserve">                            </t>
    </r>
    <r>
      <rPr>
        <b/>
        <sz val="8"/>
        <rFont val="Arial"/>
        <family val="2"/>
      </rPr>
      <t>AGRIDEA / FiBL</t>
    </r>
  </si>
  <si>
    <t>Verkauf Absetzer</t>
  </si>
  <si>
    <r>
      <t>Mutterkuhhaltung</t>
    </r>
    <r>
      <rPr>
        <b/>
        <sz val="8"/>
        <rFont val="Arial"/>
        <family val="2"/>
      </rPr>
      <t xml:space="preserve">                 </t>
    </r>
    <r>
      <rPr>
        <b/>
        <sz val="8"/>
        <color indexed="57"/>
        <rFont val="Arial"/>
        <family val="2"/>
      </rPr>
      <t xml:space="preserve"> mit Remont für Bio Weide-Beef   </t>
    </r>
    <r>
      <rPr>
        <b/>
        <sz val="8"/>
        <rFont val="Arial"/>
        <family val="2"/>
      </rPr>
      <t xml:space="preserve">                      AP 2011                                 AGRIDEA / FiBL</t>
    </r>
  </si>
  <si>
    <r>
      <t xml:space="preserve">Mutterkuh Bio mit Ausmast zu BWB und BWB </t>
    </r>
    <r>
      <rPr>
        <b/>
        <sz val="11"/>
        <color indexed="10"/>
        <rFont val="Arial"/>
        <family val="2"/>
      </rPr>
      <t>provisorisch!!! Noch nicht fertig berechnet!!!</t>
    </r>
  </si>
  <si>
    <t>Bio Natura-Beef</t>
  </si>
  <si>
    <t>216 (SG)</t>
  </si>
  <si>
    <t>AGRIDEA 13</t>
  </si>
  <si>
    <t>FiBL 14</t>
  </si>
  <si>
    <t>ø T3 / H3</t>
  </si>
  <si>
    <t xml:space="preserve">Natura Beef </t>
  </si>
  <si>
    <t>H3</t>
  </si>
  <si>
    <t>1.</t>
  </si>
  <si>
    <t>2.</t>
  </si>
  <si>
    <t xml:space="preserve">3. </t>
  </si>
  <si>
    <t>4.</t>
  </si>
  <si>
    <t>Remarques sur l'utilisation de cet outil de calcul</t>
  </si>
  <si>
    <t>3. Natura Beef Bio</t>
  </si>
  <si>
    <t>De nombreuses cellules sont reliées entre elles et ne doivent pas être modifiées. Elles sont donc protégées. Les cellules dont vous pouvez faire varier le contenu sont marquées</t>
  </si>
  <si>
    <t xml:space="preserve"> en jaune.</t>
  </si>
  <si>
    <t>Si vous faites des modifications, il faut tenir compte du fait qu’il est possible que les conditions doivent aussi être modifiées dans toutes les autres variantes pour que les chiffres de la feuille 4 soient de nouveau comparables.</t>
  </si>
  <si>
    <t>Et qu'il peut être beaucoup plus important pour le résultat global de la ferme de savoir si telle ou telle variante permet de développer ou impose de réduire un éventuel revenu accessoire.</t>
  </si>
  <si>
    <t>Sources des données : 
Marges brutes Agridea/FiBL 2013, PA 2014-2017, projet BPB de la Migros de 2012 à 2014, diverses données privées.</t>
  </si>
  <si>
    <t>Auteurs de la feuille 4 "Comparaison BPB-BNB" :
Dani Böhler, Eric Meili et Stefan Schürmann (FiBL)</t>
  </si>
  <si>
    <t>Frick, le 02.06.2014/rs</t>
  </si>
  <si>
    <t>1. Bœuf de Pâturage Bio avec achat des remontes</t>
  </si>
  <si>
    <t>Engraissement de 200 à 550 kg PV; 700 gr; 2014</t>
  </si>
  <si>
    <t>Unité</t>
  </si>
  <si>
    <t>Quantité</t>
  </si>
  <si>
    <t>Prix</t>
  </si>
  <si>
    <t>Montant</t>
  </si>
  <si>
    <t>kg PM</t>
  </si>
  <si>
    <t>par bête</t>
  </si>
  <si>
    <t>Vaches T Natura</t>
  </si>
  <si>
    <t>Taureau MA T3</t>
  </si>
  <si>
    <t xml:space="preserve">Bœuf de Pâturage Bio </t>
  </si>
  <si>
    <t>Prime bio</t>
  </si>
  <si>
    <t>Produit brut</t>
  </si>
  <si>
    <t>Vente taureau</t>
  </si>
  <si>
    <t>Achat taureau</t>
  </si>
  <si>
    <t>Insémination, saillie</t>
  </si>
  <si>
    <t>Vente vaches de réforme</t>
  </si>
  <si>
    <t>Vente vache de réforme</t>
  </si>
  <si>
    <t>Remonte d'engraissement</t>
  </si>
  <si>
    <t>Remplacement vache de réforme</t>
  </si>
  <si>
    <t>Supplément écornage</t>
  </si>
  <si>
    <t>Coût total remonte</t>
  </si>
  <si>
    <t>Aliment d'équilibrage énergétique</t>
  </si>
  <si>
    <t>Concentrés</t>
  </si>
  <si>
    <t>Sels minéraux</t>
  </si>
  <si>
    <t>Sel pour le bétail</t>
  </si>
  <si>
    <t>Total aliments complémentaires</t>
  </si>
  <si>
    <t>Vétérinaire, médicaments</t>
  </si>
  <si>
    <t>Vermifugeage y. c. analyse</t>
  </si>
  <si>
    <t>Ecornage</t>
  </si>
  <si>
    <t>Castration</t>
  </si>
  <si>
    <t>Total santé animale</t>
  </si>
  <si>
    <t>Prestations Vaches mères CH</t>
  </si>
  <si>
    <t>Prestations IG BWB</t>
  </si>
  <si>
    <t>Coûts pour les contrôles des labels</t>
  </si>
  <si>
    <t>Marque auriculaire</t>
  </si>
  <si>
    <t>Déduction financière 1)</t>
  </si>
  <si>
    <t>Total autres frais</t>
  </si>
  <si>
    <t>Total frais spécifiques</t>
  </si>
  <si>
    <t>MB comparable</t>
  </si>
  <si>
    <t>Entretien onglons</t>
  </si>
  <si>
    <t>Transport, courtage bête de boucherie</t>
  </si>
  <si>
    <t>Transport, courtage remonte</t>
  </si>
  <si>
    <t>Herbe pâturage</t>
  </si>
  <si>
    <t>Foin séchage au sol</t>
  </si>
  <si>
    <t>Foin séchage en grange</t>
  </si>
  <si>
    <t>Ensilage d'herbe</t>
  </si>
  <si>
    <t>Ensilage de maïs</t>
  </si>
  <si>
    <t>Fourrages de base</t>
  </si>
  <si>
    <t>Litière</t>
  </si>
  <si>
    <t>Intérêts</t>
  </si>
  <si>
    <t>MB par bête</t>
  </si>
  <si>
    <t>MB par place et par année</t>
  </si>
  <si>
    <t>SRPA jusqu'à 160 jours</t>
  </si>
  <si>
    <t>SRPA à partir de 160 jours</t>
  </si>
  <si>
    <t>SST dès 160 jours</t>
  </si>
  <si>
    <t>MB y. c. contributions SRPA et SST</t>
  </si>
  <si>
    <t>Travaux à l’étable</t>
  </si>
  <si>
    <t>Autres travaux</t>
  </si>
  <si>
    <t>Commercialisation</t>
  </si>
  <si>
    <t>Total main-d'œuvre</t>
  </si>
  <si>
    <t>Procédés de travail</t>
  </si>
  <si>
    <t>Remarques</t>
  </si>
  <si>
    <t>1) Déduction financière : La cysticercose est plus importante au pâturage qu'en stabulation et représente donc un risque plus élevé pour l'engraissement au pâturage.</t>
  </si>
  <si>
    <t>Source des données</t>
  </si>
  <si>
    <t>fois</t>
  </si>
  <si>
    <t>bête</t>
  </si>
  <si>
    <t>dt MS</t>
  </si>
  <si>
    <t>jours</t>
  </si>
  <si>
    <t>UGB</t>
  </si>
  <si>
    <t>Séries</t>
  </si>
  <si>
    <t>Stabulation libre, 12 bêtes, pâturage permanent</t>
  </si>
  <si>
    <t>Comparaison MB Bœuf de Pâturage Bio et Natura-Beef Bio par unité et par hectare</t>
  </si>
  <si>
    <t>BPB avec remontes</t>
  </si>
  <si>
    <t xml:space="preserve">Bête à l'engrais de
200 à 550 kg PV </t>
  </si>
  <si>
    <t>Vache mère avec veau et bête à l'engrais + taureau</t>
  </si>
  <si>
    <t>Vache mère avec veau + taureau</t>
  </si>
  <si>
    <t>BPB avec
vaches mères</t>
  </si>
  <si>
    <t>Natura-Beef Bio</t>
  </si>
  <si>
    <t>Nombre d'UGB par unité</t>
  </si>
  <si>
    <t>Besoins en fourrages de base (dt MS par année)</t>
  </si>
  <si>
    <t>Nombre d'unités par ha avec un rendement des prairies de … dt MS :</t>
  </si>
  <si>
    <t>Poids mort</t>
  </si>
  <si>
    <t>Nombre de séries</t>
  </si>
  <si>
    <t>Vente bête à l'engrais</t>
  </si>
  <si>
    <r>
      <t xml:space="preserve">Frais spécifiques </t>
    </r>
    <r>
      <rPr>
        <sz val="12"/>
        <rFont val="Arial"/>
        <family val="2"/>
      </rPr>
      <t>(remontes, aliments complémentaires, santé animale)</t>
    </r>
  </si>
  <si>
    <t>Frais d'entretien des onglons, de transport et de commercialisation</t>
  </si>
  <si>
    <r>
      <rPr>
        <b/>
        <sz val="12"/>
        <rFont val="Arial"/>
        <family val="2"/>
      </rPr>
      <t>Frais des fourrages de base</t>
    </r>
    <r>
      <rPr>
        <sz val="12"/>
        <rFont val="Arial"/>
        <family val="2"/>
      </rPr>
      <t xml:space="preserve"> (herbe, foin, ensilage d'herbe, ensilage de maïs)</t>
    </r>
  </si>
  <si>
    <t>MB sans frais fourr. base (Fr. par bête)</t>
  </si>
  <si>
    <t>MB sans frais fourr. base (Fr. par place et par année)</t>
  </si>
  <si>
    <t>SRPA</t>
  </si>
  <si>
    <t>SST</t>
  </si>
  <si>
    <t>Contributions pour les fourrages grossiers</t>
  </si>
  <si>
    <t>MB planification globale</t>
  </si>
  <si>
    <t>Ce fichier Excel vous permet de comparer les variantes suivantes d'engraissement au pâturage:</t>
  </si>
  <si>
    <t>2. Bœuf de Pâturage Bio avec vaches mères et engraissement (propres remontes)</t>
  </si>
  <si>
    <t>Prière de noter que l’influence du chef d’exploitation (ses compétences) est souvent bien plus grande qu’une petite modification, par exemple pour un prix.</t>
  </si>
  <si>
    <t>La comparaison des trois variantes se trouve sur la feuille numéro 4.</t>
  </si>
  <si>
    <t>MB sans frais fourr. base
y. c. SST et SRPA de la PA 14-17
(Fr. par place et par année)</t>
  </si>
  <si>
    <t>MB sans frais fourr. base
y. c. SST et SRPA de la PA 14-17
(Fr. par ha avec rendement de … dt MS</t>
  </si>
  <si>
    <t>kg PV</t>
  </si>
  <si>
    <t>Document d'accompagnement, taxe de pesage</t>
  </si>
  <si>
    <t>Durée engraissement de 200 kg à 550 kg PV avec 700 gr d'accroissement</t>
  </si>
  <si>
    <t>Durée engraissement de 200 kg à 550 kg PV avec 1000 gr d'accroissement</t>
  </si>
  <si>
    <t>Stabulation libre, pâturage permanent 210 jours, affour. hivernal manuel 30 bêtes</t>
  </si>
  <si>
    <t>2. Bœuf de Pâturage Bio avec vaches mères et engraissement de finition</t>
  </si>
  <si>
    <t>Engraiss. veaux sevrés, 1000 gr, 2014</t>
  </si>
  <si>
    <t>max. 10 mois; 2014</t>
  </si>
  <si>
    <t>Paille</t>
  </si>
  <si>
    <t>Achat remonte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</si>
</sst>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 &quot;Monate&quot;"/>
    <numFmt numFmtId="166" formatCode="0\ &quot;Fr./h&quot;"/>
    <numFmt numFmtId="167" formatCode="0.0%"/>
    <numFmt numFmtId="168" formatCode="0.00_ ;[Red]\-0.00\ "/>
  </numFmts>
  <fonts count="34">
    <font>
      <sz val="10"/>
      <name val="MS Sans Serif"/>
    </font>
    <font>
      <sz val="14"/>
      <name val="Helvetica"/>
    </font>
    <font>
      <sz val="9"/>
      <name val="Helvetica"/>
    </font>
    <font>
      <sz val="10"/>
      <name val="MS Sans Serif"/>
    </font>
    <font>
      <sz val="10"/>
      <name val="Helvetica"/>
    </font>
    <font>
      <b/>
      <sz val="12"/>
      <name val="Helvetica"/>
    </font>
    <font>
      <sz val="8"/>
      <name val="Frutiger 45"/>
      <family val="2"/>
    </font>
    <font>
      <b/>
      <sz val="11"/>
      <name val="Arial"/>
      <family val="2"/>
    </font>
    <font>
      <sz val="9"/>
      <name val="Arial"/>
      <family val="2"/>
    </font>
    <font>
      <sz val="8"/>
      <name val="Arial"/>
      <family val="2"/>
    </font>
    <font>
      <i/>
      <sz val="9"/>
      <name val="Arial"/>
      <family val="2"/>
    </font>
    <font>
      <b/>
      <sz val="8"/>
      <name val="Arial"/>
      <family val="2"/>
    </font>
    <font>
      <sz val="8"/>
      <name val="MS Sans Serif"/>
    </font>
    <font>
      <b/>
      <i/>
      <sz val="8"/>
      <name val="Arial"/>
      <family val="2"/>
    </font>
    <font>
      <i/>
      <sz val="8"/>
      <name val="Arial"/>
      <family val="2"/>
    </font>
    <font>
      <b/>
      <sz val="8"/>
      <color indexed="12"/>
      <name val="Arial"/>
      <family val="2"/>
    </font>
    <font>
      <b/>
      <i/>
      <sz val="8"/>
      <color indexed="10"/>
      <name val="Arial"/>
      <family val="2"/>
    </font>
    <font>
      <b/>
      <sz val="8"/>
      <color indexed="57"/>
      <name val="Arial"/>
      <family val="2"/>
    </font>
    <font>
      <b/>
      <i/>
      <sz val="6"/>
      <color indexed="10"/>
      <name val="Arial"/>
      <family val="2"/>
    </font>
    <font>
      <b/>
      <sz val="11"/>
      <color indexed="10"/>
      <name val="Arial"/>
      <family val="2"/>
    </font>
    <font>
      <b/>
      <sz val="12"/>
      <name val="Arial"/>
      <family val="2"/>
    </font>
    <font>
      <sz val="11"/>
      <color indexed="8"/>
      <name val="Calibri"/>
      <family val="2"/>
    </font>
    <font>
      <sz val="11"/>
      <color indexed="9"/>
      <name val="Calibri"/>
      <family val="2"/>
    </font>
    <font>
      <sz val="10"/>
      <name val="Arial"/>
      <family val="2"/>
    </font>
    <font>
      <sz val="10"/>
      <name val="MS Sans Serif"/>
      <family val="2"/>
    </font>
    <font>
      <b/>
      <sz val="14.5"/>
      <name val="Arial"/>
      <family val="2"/>
    </font>
    <font>
      <b/>
      <sz val="10"/>
      <name val="Arial"/>
      <family val="2"/>
    </font>
    <font>
      <b/>
      <sz val="10"/>
      <name val="Wingdings"/>
      <charset val="2"/>
    </font>
    <font>
      <sz val="12"/>
      <name val="Arial"/>
      <family val="2"/>
    </font>
    <font>
      <b/>
      <sz val="12"/>
      <color indexed="53"/>
      <name val="Arial"/>
      <family val="2"/>
    </font>
    <font>
      <b/>
      <sz val="8"/>
      <color rgb="FFFF0000"/>
      <name val="Arial"/>
      <family val="2"/>
    </font>
    <font>
      <sz val="12"/>
      <color theme="1"/>
      <name val="Arial"/>
      <family val="2"/>
    </font>
    <font>
      <b/>
      <sz val="12"/>
      <color theme="1"/>
      <name val="Arial"/>
      <family val="2"/>
    </font>
    <font>
      <b/>
      <sz val="12"/>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rgb="FFFFFF00"/>
        <bgColor indexed="64"/>
      </patternFill>
    </fill>
    <fill>
      <patternFill patternType="solid">
        <fgColor rgb="FFFFCC99"/>
        <bgColor indexed="64"/>
      </patternFill>
    </fill>
    <fill>
      <patternFill patternType="solid">
        <fgColor rgb="FF66FF33"/>
        <bgColor indexed="64"/>
      </patternFill>
    </fill>
    <fill>
      <patternFill patternType="solid">
        <fgColor rgb="FF66FFFF"/>
        <bgColor indexed="64"/>
      </patternFill>
    </fill>
    <fill>
      <patternFill patternType="solid">
        <fgColor theme="0" tint="-4.9989318521683403E-2"/>
        <bgColor indexed="64"/>
      </patternFill>
    </fill>
    <fill>
      <patternFill patternType="solid">
        <fgColor rgb="FFFF66FF"/>
        <bgColor indexed="64"/>
      </patternFill>
    </fill>
    <fill>
      <patternFill patternType="solid">
        <fgColor rgb="FFFF99FF"/>
        <bgColor indexed="64"/>
      </patternFill>
    </fill>
  </fills>
  <borders count="98">
    <border>
      <left/>
      <right/>
      <top/>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top style="thin">
        <color indexed="9"/>
      </top>
      <bottom/>
      <diagonal/>
    </border>
    <border>
      <left style="thin">
        <color indexed="9"/>
      </left>
      <right/>
      <top/>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bottom style="thin">
        <color indexed="9"/>
      </bottom>
      <diagonal/>
    </border>
    <border>
      <left style="double">
        <color indexed="64"/>
      </left>
      <right style="thin">
        <color indexed="9"/>
      </right>
      <top/>
      <bottom/>
      <diagonal/>
    </border>
    <border>
      <left style="thin">
        <color indexed="9"/>
      </left>
      <right style="double">
        <color indexed="64"/>
      </right>
      <top style="thin">
        <color indexed="9"/>
      </top>
      <bottom/>
      <diagonal/>
    </border>
    <border>
      <left style="thin">
        <color indexed="9"/>
      </left>
      <right style="double">
        <color indexed="64"/>
      </right>
      <top/>
      <bottom style="thin">
        <color indexed="9"/>
      </bottom>
      <diagonal/>
    </border>
    <border>
      <left style="thin">
        <color indexed="9"/>
      </left>
      <right style="double">
        <color indexed="64"/>
      </right>
      <top/>
      <bottom/>
      <diagonal/>
    </border>
    <border>
      <left style="double">
        <color indexed="64"/>
      </left>
      <right style="thin">
        <color indexed="9"/>
      </right>
      <top style="thin">
        <color indexed="9"/>
      </top>
      <bottom/>
      <diagonal/>
    </border>
    <border>
      <left style="thin">
        <color indexed="9"/>
      </left>
      <right style="double">
        <color indexed="64"/>
      </right>
      <top style="thin">
        <color indexed="9"/>
      </top>
      <bottom style="thin">
        <color indexed="9"/>
      </bottom>
      <diagonal/>
    </border>
    <border>
      <left style="double">
        <color indexed="64"/>
      </left>
      <right style="thin">
        <color indexed="9"/>
      </right>
      <top style="thin">
        <color indexed="9"/>
      </top>
      <bottom style="thin">
        <color indexed="9"/>
      </bottom>
      <diagonal/>
    </border>
    <border>
      <left style="double">
        <color indexed="64"/>
      </left>
      <right style="thin">
        <color indexed="9"/>
      </right>
      <top/>
      <bottom style="thin">
        <color indexed="9"/>
      </bottom>
      <diagonal/>
    </border>
    <border>
      <left style="double">
        <color indexed="64"/>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9"/>
      </left>
      <right style="double">
        <color indexed="64"/>
      </right>
      <top style="thin">
        <color indexed="9"/>
      </top>
      <bottom style="double">
        <color indexed="64"/>
      </bottom>
      <diagonal/>
    </border>
    <border>
      <left style="thin">
        <color indexed="9"/>
      </left>
      <right/>
      <top style="dotted">
        <color indexed="64"/>
      </top>
      <bottom style="thin">
        <color indexed="9"/>
      </bottom>
      <diagonal/>
    </border>
    <border>
      <left style="double">
        <color indexed="64"/>
      </left>
      <right/>
      <top/>
      <bottom/>
      <diagonal/>
    </border>
    <border>
      <left style="thin">
        <color indexed="9"/>
      </left>
      <right/>
      <top/>
      <bottom style="thin">
        <color indexed="9"/>
      </bottom>
      <diagonal/>
    </border>
    <border>
      <left style="thin">
        <color indexed="9"/>
      </left>
      <right/>
      <top style="dotted">
        <color indexed="64"/>
      </top>
      <bottom style="dotted">
        <color indexed="64"/>
      </bottom>
      <diagonal/>
    </border>
    <border>
      <left/>
      <right/>
      <top style="dotted">
        <color indexed="64"/>
      </top>
      <bottom style="dotted">
        <color indexed="64"/>
      </bottom>
      <diagonal/>
    </border>
    <border>
      <left style="thin">
        <color indexed="9"/>
      </left>
      <right style="thin">
        <color indexed="9"/>
      </right>
      <top style="dotted">
        <color indexed="64"/>
      </top>
      <bottom style="dotted">
        <color indexed="64"/>
      </bottom>
      <diagonal/>
    </border>
    <border>
      <left/>
      <right/>
      <top style="dotted">
        <color indexed="64"/>
      </top>
      <bottom style="thin">
        <color indexed="9"/>
      </bottom>
      <diagonal/>
    </border>
    <border>
      <left/>
      <right style="thin">
        <color indexed="9"/>
      </right>
      <top style="dotted">
        <color indexed="64"/>
      </top>
      <bottom style="dotted">
        <color indexed="64"/>
      </bottom>
      <diagonal/>
    </border>
    <border>
      <left style="medium">
        <color indexed="64"/>
      </left>
      <right/>
      <top/>
      <bottom/>
      <diagonal/>
    </border>
    <border>
      <left style="thin">
        <color indexed="9"/>
      </left>
      <right style="medium">
        <color indexed="64"/>
      </right>
      <top/>
      <bottom/>
      <diagonal/>
    </border>
    <border>
      <left/>
      <right/>
      <top/>
      <bottom style="dotted">
        <color indexed="64"/>
      </bottom>
      <diagonal/>
    </border>
    <border>
      <left style="thin">
        <color indexed="9"/>
      </left>
      <right style="thin">
        <color indexed="9"/>
      </right>
      <top/>
      <bottom style="dotted">
        <color indexed="64"/>
      </bottom>
      <diagonal/>
    </border>
    <border>
      <left/>
      <right/>
      <top/>
      <bottom style="medium">
        <color indexed="64"/>
      </bottom>
      <diagonal/>
    </border>
    <border>
      <left style="thin">
        <color indexed="9"/>
      </left>
      <right style="thin">
        <color indexed="9"/>
      </right>
      <top/>
      <bottom style="medium">
        <color indexed="64"/>
      </bottom>
      <diagonal/>
    </border>
    <border>
      <left style="thin">
        <color indexed="9"/>
      </left>
      <right style="medium">
        <color indexed="64"/>
      </right>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bottom style="medium">
        <color indexed="64"/>
      </bottom>
      <diagonal/>
    </border>
    <border>
      <left style="thin">
        <color indexed="9"/>
      </left>
      <right style="medium">
        <color indexed="64"/>
      </right>
      <top/>
      <bottom style="dotted">
        <color indexed="64"/>
      </bottom>
      <diagonal/>
    </border>
    <border>
      <left/>
      <right style="medium">
        <color indexed="64"/>
      </right>
      <top/>
      <bottom style="medium">
        <color indexed="64"/>
      </bottom>
      <diagonal/>
    </border>
    <border>
      <left/>
      <right style="thin">
        <color indexed="9"/>
      </right>
      <top/>
      <bottom style="medium">
        <color indexed="64"/>
      </bottom>
      <diagonal/>
    </border>
    <border>
      <left/>
      <right style="thin">
        <color indexed="9"/>
      </right>
      <top style="thin">
        <color indexed="9"/>
      </top>
      <bottom style="medium">
        <color indexed="64"/>
      </bottom>
      <diagonal/>
    </border>
    <border>
      <left/>
      <right style="thin">
        <color indexed="9"/>
      </right>
      <top/>
      <bottom style="dotted">
        <color indexed="64"/>
      </bottom>
      <diagonal/>
    </border>
    <border>
      <left style="medium">
        <color indexed="64"/>
      </left>
      <right/>
      <top style="medium">
        <color indexed="64"/>
      </top>
      <bottom/>
      <diagonal/>
    </border>
    <border>
      <left style="thin">
        <color indexed="9"/>
      </left>
      <right style="thin">
        <color indexed="9"/>
      </right>
      <top style="medium">
        <color indexed="64"/>
      </top>
      <bottom/>
      <diagonal/>
    </border>
    <border>
      <left style="thin">
        <color indexed="9"/>
      </left>
      <right style="medium">
        <color indexed="64"/>
      </right>
      <top style="medium">
        <color indexed="64"/>
      </top>
      <bottom/>
      <diagonal/>
    </border>
    <border>
      <left style="thin">
        <color indexed="9"/>
      </left>
      <right style="medium">
        <color indexed="64"/>
      </right>
      <top style="dotted">
        <color indexed="64"/>
      </top>
      <bottom style="dotted">
        <color indexed="64"/>
      </bottom>
      <diagonal/>
    </border>
    <border>
      <left style="thin">
        <color indexed="9"/>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9"/>
      </right>
      <top style="dotted">
        <color indexed="64"/>
      </top>
      <bottom style="medium">
        <color indexed="64"/>
      </bottom>
      <diagonal/>
    </border>
    <border>
      <left style="thin">
        <color indexed="9"/>
      </left>
      <right style="thin">
        <color indexed="9"/>
      </right>
      <top style="dotted">
        <color indexed="64"/>
      </top>
      <bottom style="medium">
        <color indexed="64"/>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dotted">
        <color indexed="8"/>
      </top>
      <bottom style="dotted">
        <color indexed="8"/>
      </bottom>
      <diagonal/>
    </border>
    <border>
      <left/>
      <right/>
      <top style="medium">
        <color indexed="8"/>
      </top>
      <bottom style="medium">
        <color indexed="8"/>
      </bottom>
      <diagonal/>
    </border>
    <border>
      <left/>
      <right/>
      <top/>
      <bottom style="medium">
        <color indexed="8"/>
      </bottom>
      <diagonal/>
    </border>
    <border>
      <left style="medium">
        <color indexed="8"/>
      </left>
      <right style="medium">
        <color indexed="8"/>
      </right>
      <top/>
      <bottom style="medium">
        <color indexed="8"/>
      </bottom>
      <diagonal/>
    </border>
    <border>
      <left/>
      <right/>
      <top style="medium">
        <color indexed="8"/>
      </top>
      <bottom/>
      <diagonal/>
    </border>
    <border>
      <left style="medium">
        <color indexed="8"/>
      </left>
      <right style="medium">
        <color indexed="8"/>
      </right>
      <top/>
      <bottom style="mediumDashed">
        <color indexed="8"/>
      </bottom>
      <diagonal/>
    </border>
    <border>
      <left/>
      <right/>
      <top/>
      <bottom style="mediumDashed">
        <color indexed="8"/>
      </bottom>
      <diagonal/>
    </border>
    <border>
      <left/>
      <right style="medium">
        <color indexed="8"/>
      </right>
      <top/>
      <bottom style="mediumDashed">
        <color indexed="8"/>
      </bottom>
      <diagonal/>
    </border>
    <border>
      <left/>
      <right/>
      <top style="mediumDashed">
        <color indexed="8"/>
      </top>
      <bottom style="mediumDashed">
        <color indexed="8"/>
      </bottom>
      <diagonal/>
    </border>
    <border>
      <left style="medium">
        <color indexed="8"/>
      </left>
      <right style="medium">
        <color indexed="8"/>
      </right>
      <top style="mediumDashed">
        <color indexed="8"/>
      </top>
      <bottom style="mediumDashed">
        <color indexed="8"/>
      </bottom>
      <diagonal/>
    </border>
    <border>
      <left/>
      <right style="medium">
        <color indexed="8"/>
      </right>
      <top style="mediumDashed">
        <color indexed="8"/>
      </top>
      <bottom style="mediumDashed">
        <color indexed="8"/>
      </bottom>
      <diagonal/>
    </border>
    <border>
      <left style="medium">
        <color indexed="64"/>
      </left>
      <right/>
      <top style="dotted">
        <color indexed="64"/>
      </top>
      <bottom/>
      <diagonal/>
    </border>
    <border>
      <left/>
      <right/>
      <top style="medium">
        <color indexed="64"/>
      </top>
      <bottom/>
      <diagonal/>
    </border>
    <border>
      <left/>
      <right/>
      <top style="dotted">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medium">
        <color indexed="64"/>
      </top>
      <bottom/>
      <diagonal/>
    </border>
    <border>
      <left style="medium">
        <color indexed="8"/>
      </left>
      <right/>
      <top/>
      <bottom/>
      <diagonal/>
    </border>
    <border>
      <left style="medium">
        <color indexed="8"/>
      </left>
      <right/>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medium">
        <color indexed="8"/>
      </bottom>
      <diagonal/>
    </border>
    <border>
      <left/>
      <right style="medium">
        <color indexed="8"/>
      </right>
      <top style="dotted">
        <color indexed="8"/>
      </top>
      <bottom style="medium">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9"/>
      </left>
      <right/>
      <top style="dotted">
        <color indexed="64"/>
      </top>
      <bottom/>
      <diagonal/>
    </border>
    <border>
      <left style="thin">
        <color indexed="9"/>
      </left>
      <right/>
      <top/>
      <bottom style="dotted">
        <color indexed="64"/>
      </bottom>
      <diagonal/>
    </border>
  </borders>
  <cellStyleXfs count="25">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 fillId="0" borderId="0"/>
    <xf numFmtId="0" fontId="2" fillId="0" borderId="0">
      <protection locked="0"/>
    </xf>
    <xf numFmtId="0" fontId="4" fillId="0" borderId="0"/>
    <xf numFmtId="9" fontId="3" fillId="0" borderId="0" applyFont="0" applyFill="0" applyBorder="0" applyAlignment="0" applyProtection="0"/>
    <xf numFmtId="0" fontId="24" fillId="0" borderId="0"/>
    <xf numFmtId="0" fontId="5" fillId="0" borderId="0" applyNumberFormat="0" applyFont="0" applyBorder="0" applyAlignment="0" applyProtection="0">
      <alignment horizontal="left"/>
    </xf>
  </cellStyleXfs>
  <cellXfs count="515">
    <xf numFmtId="0" fontId="0" fillId="0" borderId="0" xfId="0"/>
    <xf numFmtId="0" fontId="8" fillId="0" borderId="0" xfId="21" applyFont="1" applyAlignment="1" applyProtection="1">
      <alignment vertical="center"/>
    </xf>
    <xf numFmtId="0" fontId="8" fillId="0" borderId="0" xfId="21" applyFont="1" applyBorder="1" applyAlignment="1" applyProtection="1">
      <alignment vertical="center"/>
    </xf>
    <xf numFmtId="0" fontId="10" fillId="0" borderId="0" xfId="21" applyFont="1" applyAlignment="1" applyProtection="1">
      <alignment vertical="center"/>
    </xf>
    <xf numFmtId="0" fontId="9" fillId="0" borderId="0" xfId="21" applyFont="1" applyAlignment="1" applyProtection="1">
      <alignment horizontal="center" vertical="center"/>
    </xf>
    <xf numFmtId="164" fontId="6" fillId="16" borderId="1" xfId="21" applyNumberFormat="1" applyFont="1" applyFill="1" applyBorder="1" applyAlignment="1" applyProtection="1">
      <alignment horizontal="center" vertical="center"/>
    </xf>
    <xf numFmtId="1" fontId="6" fillId="17" borderId="1" xfId="21" applyNumberFormat="1" applyFont="1" applyFill="1" applyBorder="1" applyAlignment="1" applyProtection="1">
      <alignment horizontal="center" vertical="center"/>
    </xf>
    <xf numFmtId="0" fontId="9" fillId="0" borderId="0" xfId="21" applyFont="1" applyBorder="1" applyAlignment="1" applyProtection="1">
      <alignment horizontal="center" vertical="center"/>
    </xf>
    <xf numFmtId="1" fontId="9" fillId="16" borderId="1" xfId="21" applyNumberFormat="1" applyFont="1" applyFill="1" applyBorder="1" applyAlignment="1" applyProtection="1">
      <alignment horizontal="center" vertical="center"/>
    </xf>
    <xf numFmtId="1" fontId="9" fillId="17" borderId="1" xfId="21" applyNumberFormat="1" applyFont="1" applyFill="1" applyBorder="1" applyAlignment="1" applyProtection="1">
      <alignment horizontal="center" vertical="center"/>
      <protection locked="0"/>
    </xf>
    <xf numFmtId="2" fontId="9" fillId="16" borderId="1" xfId="21" applyNumberFormat="1" applyFont="1" applyFill="1" applyBorder="1" applyAlignment="1" applyProtection="1">
      <alignment horizontal="center" vertical="center"/>
    </xf>
    <xf numFmtId="0" fontId="9" fillId="0" borderId="0" xfId="21" applyFont="1" applyFill="1" applyBorder="1" applyAlignment="1" applyProtection="1">
      <alignment horizontal="center" vertical="center"/>
    </xf>
    <xf numFmtId="1" fontId="9" fillId="17" borderId="1" xfId="21" applyNumberFormat="1" applyFont="1" applyFill="1" applyBorder="1" applyAlignment="1" applyProtection="1">
      <alignment horizontal="center" vertical="center"/>
    </xf>
    <xf numFmtId="0" fontId="9" fillId="0" borderId="1" xfId="21" applyNumberFormat="1" applyFont="1" applyBorder="1" applyAlignment="1" applyProtection="1">
      <alignment vertical="center"/>
    </xf>
    <xf numFmtId="2" fontId="9" fillId="0" borderId="1" xfId="21" applyNumberFormat="1" applyFont="1" applyBorder="1" applyAlignment="1" applyProtection="1">
      <alignment vertical="center"/>
    </xf>
    <xf numFmtId="0" fontId="9" fillId="0" borderId="1" xfId="21" applyFont="1" applyBorder="1" applyAlignment="1" applyProtection="1">
      <alignment vertical="center"/>
    </xf>
    <xf numFmtId="0" fontId="9" fillId="0" borderId="0" xfId="21" applyFont="1" applyAlignment="1" applyProtection="1">
      <alignment vertical="center"/>
    </xf>
    <xf numFmtId="0" fontId="9" fillId="0" borderId="0" xfId="21" applyNumberFormat="1" applyFont="1" applyBorder="1" applyAlignment="1" applyProtection="1">
      <alignment vertical="center"/>
    </xf>
    <xf numFmtId="2" fontId="9" fillId="0" borderId="0" xfId="21" applyNumberFormat="1" applyFont="1" applyBorder="1" applyAlignment="1" applyProtection="1">
      <alignment vertical="center"/>
    </xf>
    <xf numFmtId="0" fontId="9" fillId="0" borderId="0" xfId="21" applyFont="1" applyBorder="1" applyAlignment="1" applyProtection="1">
      <alignment vertical="center"/>
    </xf>
    <xf numFmtId="0" fontId="9" fillId="0" borderId="2" xfId="21" applyFont="1" applyBorder="1" applyAlignment="1" applyProtection="1">
      <alignment vertical="center"/>
    </xf>
    <xf numFmtId="2" fontId="11" fillId="0" borderId="1" xfId="21" applyNumberFormat="1" applyFont="1" applyBorder="1" applyAlignment="1" applyProtection="1">
      <alignment horizontal="center" vertical="center"/>
    </xf>
    <xf numFmtId="0" fontId="11" fillId="17" borderId="3" xfId="21" applyFont="1" applyFill="1" applyBorder="1" applyAlignment="1" applyProtection="1">
      <alignment horizontal="center" vertical="center"/>
    </xf>
    <xf numFmtId="0" fontId="11" fillId="17" borderId="4" xfId="21" applyFont="1" applyFill="1" applyBorder="1" applyAlignment="1" applyProtection="1">
      <alignment horizontal="center" vertical="center"/>
    </xf>
    <xf numFmtId="38" fontId="9" fillId="17" borderId="1" xfId="21" applyNumberFormat="1" applyFont="1" applyFill="1" applyBorder="1" applyAlignment="1" applyProtection="1">
      <alignment horizontal="center" vertical="center"/>
    </xf>
    <xf numFmtId="2" fontId="9" fillId="17" borderId="1" xfId="21" applyNumberFormat="1" applyFont="1" applyFill="1" applyBorder="1" applyAlignment="1" applyProtection="1">
      <alignment horizontal="center" vertical="center"/>
    </xf>
    <xf numFmtId="1" fontId="13" fillId="18" borderId="3" xfId="21" applyNumberFormat="1" applyFont="1" applyFill="1" applyBorder="1" applyAlignment="1" applyProtection="1">
      <alignment horizontal="center" vertical="center"/>
    </xf>
    <xf numFmtId="38" fontId="13" fillId="18" borderId="3" xfId="21" applyNumberFormat="1" applyFont="1" applyFill="1" applyBorder="1" applyAlignment="1" applyProtection="1">
      <alignment horizontal="center" vertical="center"/>
    </xf>
    <xf numFmtId="2" fontId="9" fillId="0" borderId="1" xfId="21" applyNumberFormat="1" applyFont="1" applyBorder="1" applyAlignment="1" applyProtection="1">
      <alignment horizontal="center" vertical="center"/>
    </xf>
    <xf numFmtId="1" fontId="11" fillId="17" borderId="5" xfId="21" applyNumberFormat="1" applyFont="1" applyFill="1" applyBorder="1" applyAlignment="1" applyProtection="1">
      <alignment horizontal="center" vertical="center"/>
    </xf>
    <xf numFmtId="2" fontId="13" fillId="18" borderId="1" xfId="21" applyNumberFormat="1" applyFont="1" applyFill="1" applyBorder="1" applyAlignment="1" applyProtection="1">
      <alignment horizontal="center" vertical="center"/>
    </xf>
    <xf numFmtId="38" fontId="13" fillId="18" borderId="5" xfId="21" applyNumberFormat="1" applyFont="1" applyFill="1" applyBorder="1" applyAlignment="1" applyProtection="1">
      <alignment horizontal="center" vertical="center"/>
    </xf>
    <xf numFmtId="2" fontId="9" fillId="0" borderId="1" xfId="21" applyNumberFormat="1" applyFont="1" applyFill="1" applyBorder="1" applyAlignment="1" applyProtection="1">
      <alignment horizontal="center" vertical="center"/>
      <protection locked="0"/>
    </xf>
    <xf numFmtId="2" fontId="9" fillId="17" borderId="4" xfId="21" applyNumberFormat="1" applyFont="1" applyFill="1" applyBorder="1" applyAlignment="1" applyProtection="1">
      <alignment horizontal="center" vertical="center"/>
    </xf>
    <xf numFmtId="38" fontId="11" fillId="17" borderId="5" xfId="21" applyNumberFormat="1" applyFont="1" applyFill="1" applyBorder="1" applyAlignment="1" applyProtection="1">
      <alignment horizontal="center" vertical="center"/>
    </xf>
    <xf numFmtId="1" fontId="9" fillId="0" borderId="1" xfId="21" applyNumberFormat="1" applyFont="1" applyBorder="1" applyAlignment="1" applyProtection="1">
      <alignment horizontal="center" vertical="center"/>
      <protection locked="0"/>
    </xf>
    <xf numFmtId="2" fontId="9" fillId="0" borderId="1" xfId="21" applyNumberFormat="1" applyFont="1" applyFill="1" applyBorder="1" applyAlignment="1" applyProtection="1">
      <alignment horizontal="center" vertical="center"/>
    </xf>
    <xf numFmtId="2" fontId="14" fillId="0" borderId="1" xfId="21" applyNumberFormat="1" applyFont="1" applyFill="1" applyBorder="1" applyAlignment="1" applyProtection="1">
      <alignment horizontal="center" vertical="center"/>
    </xf>
    <xf numFmtId="38" fontId="13" fillId="0" borderId="1" xfId="21" applyNumberFormat="1" applyFont="1" applyFill="1" applyBorder="1" applyAlignment="1" applyProtection="1">
      <alignment horizontal="center" vertical="center"/>
    </xf>
    <xf numFmtId="2" fontId="9" fillId="18" borderId="1" xfId="21" applyNumberFormat="1" applyFont="1" applyFill="1" applyBorder="1" applyAlignment="1" applyProtection="1">
      <alignment horizontal="center" vertical="center"/>
    </xf>
    <xf numFmtId="3" fontId="9" fillId="18" borderId="1" xfId="21" applyNumberFormat="1" applyFont="1" applyFill="1" applyBorder="1" applyAlignment="1" applyProtection="1">
      <alignment horizontal="center" vertical="center"/>
    </xf>
    <xf numFmtId="1" fontId="14" fillId="0" borderId="1" xfId="21" applyNumberFormat="1" applyFont="1" applyFill="1" applyBorder="1" applyAlignment="1" applyProtection="1">
      <alignment horizontal="left" vertical="center"/>
    </xf>
    <xf numFmtId="0" fontId="9" fillId="17" borderId="0" xfId="21" applyFont="1" applyFill="1" applyBorder="1" applyAlignment="1" applyProtection="1">
      <alignment horizontal="center" vertical="center"/>
    </xf>
    <xf numFmtId="1" fontId="14" fillId="0" borderId="0" xfId="21" applyNumberFormat="1" applyFont="1" applyFill="1" applyBorder="1" applyAlignment="1" applyProtection="1">
      <alignment horizontal="left" vertical="center"/>
    </xf>
    <xf numFmtId="168" fontId="11" fillId="18" borderId="3" xfId="21" applyNumberFormat="1" applyFont="1" applyFill="1" applyBorder="1" applyAlignment="1" applyProtection="1">
      <alignment horizontal="center" vertical="center"/>
    </xf>
    <xf numFmtId="0" fontId="13" fillId="18" borderId="6" xfId="21" applyFont="1" applyFill="1" applyBorder="1" applyAlignment="1" applyProtection="1">
      <alignment horizontal="center" vertical="center"/>
    </xf>
    <xf numFmtId="0" fontId="11" fillId="0" borderId="0" xfId="21" applyFont="1" applyBorder="1" applyAlignment="1" applyProtection="1">
      <alignment horizontal="center" vertical="center"/>
    </xf>
    <xf numFmtId="0" fontId="9" fillId="17" borderId="0" xfId="21" applyNumberFormat="1" applyFont="1" applyFill="1" applyBorder="1" applyAlignment="1" applyProtection="1">
      <alignment vertical="center"/>
    </xf>
    <xf numFmtId="0" fontId="9" fillId="17" borderId="0" xfId="21" applyFont="1" applyFill="1" applyBorder="1" applyAlignment="1" applyProtection="1">
      <alignment vertical="center"/>
    </xf>
    <xf numFmtId="0" fontId="9" fillId="17" borderId="0" xfId="21" applyFont="1" applyFill="1" applyBorder="1" applyAlignment="1" applyProtection="1">
      <alignment vertical="center"/>
      <protection locked="0"/>
    </xf>
    <xf numFmtId="0" fontId="13" fillId="18" borderId="6" xfId="21" applyNumberFormat="1" applyFont="1" applyFill="1" applyBorder="1" applyAlignment="1" applyProtection="1">
      <alignment vertical="center"/>
    </xf>
    <xf numFmtId="0" fontId="13" fillId="18" borderId="6" xfId="21" applyFont="1" applyFill="1" applyBorder="1" applyAlignment="1" applyProtection="1">
      <alignment vertical="center"/>
    </xf>
    <xf numFmtId="0" fontId="11" fillId="17" borderId="0" xfId="21" applyNumberFormat="1" applyFont="1" applyFill="1" applyBorder="1" applyAlignment="1" applyProtection="1">
      <alignment vertical="center"/>
    </xf>
    <xf numFmtId="0" fontId="9" fillId="0" borderId="0" xfId="21" applyNumberFormat="1" applyFont="1" applyBorder="1" applyAlignment="1" applyProtection="1">
      <alignment horizontal="center" vertical="center"/>
    </xf>
    <xf numFmtId="0" fontId="9" fillId="0" borderId="0" xfId="21" applyNumberFormat="1" applyFont="1" applyBorder="1" applyAlignment="1" applyProtection="1">
      <alignment horizontal="left" vertical="center"/>
    </xf>
    <xf numFmtId="0" fontId="9" fillId="0" borderId="0" xfId="21" applyFont="1" applyBorder="1" applyAlignment="1" applyProtection="1">
      <alignment horizontal="right" vertical="center"/>
    </xf>
    <xf numFmtId="0" fontId="11" fillId="0" borderId="0" xfId="21" applyNumberFormat="1" applyFont="1" applyBorder="1" applyAlignment="1" applyProtection="1">
      <alignment vertical="center"/>
    </xf>
    <xf numFmtId="0" fontId="11" fillId="0" borderId="0" xfId="21" applyFont="1" applyBorder="1" applyAlignment="1" applyProtection="1">
      <alignment vertical="center"/>
    </xf>
    <xf numFmtId="0" fontId="13" fillId="18" borderId="0" xfId="21" applyNumberFormat="1" applyFont="1" applyFill="1" applyBorder="1" applyAlignment="1" applyProtection="1">
      <alignment vertical="center"/>
    </xf>
    <xf numFmtId="0" fontId="13" fillId="18" borderId="0" xfId="21" applyFont="1" applyFill="1" applyBorder="1" applyAlignment="1" applyProtection="1">
      <alignment vertical="center"/>
    </xf>
    <xf numFmtId="0" fontId="13" fillId="18" borderId="0" xfId="21" applyFont="1" applyFill="1" applyBorder="1" applyAlignment="1" applyProtection="1">
      <alignment horizontal="center" vertical="center"/>
    </xf>
    <xf numFmtId="0" fontId="11" fillId="17" borderId="7" xfId="21" applyNumberFormat="1" applyFont="1" applyFill="1" applyBorder="1" applyAlignment="1" applyProtection="1">
      <alignment vertical="center"/>
    </xf>
    <xf numFmtId="0" fontId="9" fillId="17" borderId="7" xfId="21" applyFont="1" applyFill="1" applyBorder="1" applyAlignment="1" applyProtection="1">
      <alignment vertical="center"/>
    </xf>
    <xf numFmtId="0" fontId="9" fillId="17" borderId="7" xfId="21" applyFont="1" applyFill="1" applyBorder="1" applyAlignment="1" applyProtection="1">
      <alignment horizontal="center" vertical="center"/>
    </xf>
    <xf numFmtId="1" fontId="9" fillId="0" borderId="0" xfId="21" applyNumberFormat="1" applyFont="1" applyBorder="1" applyAlignment="1" applyProtection="1">
      <alignment horizontal="right" vertical="center"/>
      <protection locked="0"/>
    </xf>
    <xf numFmtId="165" fontId="9" fillId="0" borderId="0" xfId="21" applyNumberFormat="1" applyFont="1" applyBorder="1" applyAlignment="1" applyProtection="1">
      <alignment horizontal="center" vertical="center"/>
    </xf>
    <xf numFmtId="0" fontId="9" fillId="0" borderId="0" xfId="21" applyNumberFormat="1" applyFont="1" applyFill="1" applyBorder="1" applyAlignment="1" applyProtection="1">
      <alignment vertical="center"/>
    </xf>
    <xf numFmtId="0" fontId="9" fillId="0" borderId="0" xfId="21" applyFont="1" applyFill="1" applyBorder="1" applyAlignment="1" applyProtection="1">
      <alignment horizontal="right" vertical="center"/>
    </xf>
    <xf numFmtId="0" fontId="13" fillId="0" borderId="0" xfId="21" applyNumberFormat="1" applyFont="1" applyFill="1" applyBorder="1" applyAlignment="1" applyProtection="1">
      <alignment vertical="center"/>
    </xf>
    <xf numFmtId="0" fontId="14" fillId="0" borderId="0" xfId="21" applyFont="1" applyFill="1" applyBorder="1" applyAlignment="1" applyProtection="1">
      <alignment vertical="center"/>
    </xf>
    <xf numFmtId="0" fontId="14" fillId="0" borderId="0" xfId="21" applyFont="1" applyFill="1" applyBorder="1" applyAlignment="1" applyProtection="1">
      <alignment horizontal="center" vertical="center"/>
    </xf>
    <xf numFmtId="0" fontId="9" fillId="18" borderId="0" xfId="21" applyNumberFormat="1" applyFont="1" applyFill="1" applyBorder="1" applyAlignment="1" applyProtection="1">
      <alignment vertical="center"/>
    </xf>
    <xf numFmtId="0" fontId="9" fillId="18" borderId="0" xfId="21" applyFont="1" applyFill="1" applyBorder="1" applyAlignment="1" applyProtection="1">
      <alignment vertical="center"/>
    </xf>
    <xf numFmtId="0" fontId="9" fillId="18" borderId="0" xfId="21" applyFont="1" applyFill="1" applyBorder="1" applyAlignment="1" applyProtection="1">
      <alignment horizontal="center" vertical="center"/>
    </xf>
    <xf numFmtId="0" fontId="11" fillId="18" borderId="6" xfId="21" applyNumberFormat="1" applyFont="1" applyFill="1" applyBorder="1" applyAlignment="1" applyProtection="1">
      <alignment vertical="center"/>
    </xf>
    <xf numFmtId="0" fontId="9" fillId="18" borderId="6" xfId="21" applyFont="1" applyFill="1" applyBorder="1" applyAlignment="1" applyProtection="1">
      <alignment vertical="center"/>
    </xf>
    <xf numFmtId="0" fontId="9" fillId="18" borderId="6" xfId="21" applyFont="1" applyFill="1" applyBorder="1" applyAlignment="1" applyProtection="1">
      <alignment horizontal="center" vertical="center"/>
    </xf>
    <xf numFmtId="9" fontId="14" fillId="0" borderId="0" xfId="21" applyNumberFormat="1" applyFont="1" applyFill="1" applyBorder="1" applyAlignment="1" applyProtection="1">
      <alignment horizontal="left" vertical="center"/>
    </xf>
    <xf numFmtId="2" fontId="13" fillId="18" borderId="3" xfId="21" applyNumberFormat="1" applyFont="1" applyFill="1" applyBorder="1" applyAlignment="1" applyProtection="1">
      <alignment horizontal="center" vertical="center"/>
    </xf>
    <xf numFmtId="38" fontId="11" fillId="0" borderId="3" xfId="21" applyNumberFormat="1" applyFont="1" applyFill="1" applyBorder="1" applyAlignment="1" applyProtection="1">
      <alignment horizontal="center" vertical="center"/>
    </xf>
    <xf numFmtId="2" fontId="13" fillId="18" borderId="4" xfId="21" applyNumberFormat="1" applyFont="1" applyFill="1" applyBorder="1" applyAlignment="1" applyProtection="1">
      <alignment horizontal="center" vertical="center"/>
    </xf>
    <xf numFmtId="38" fontId="13" fillId="18" borderId="4" xfId="21" applyNumberFormat="1" applyFont="1" applyFill="1" applyBorder="1" applyAlignment="1" applyProtection="1">
      <alignment horizontal="center" vertical="center"/>
    </xf>
    <xf numFmtId="166" fontId="9" fillId="18" borderId="3" xfId="21" applyNumberFormat="1" applyFont="1" applyFill="1" applyBorder="1" applyAlignment="1" applyProtection="1">
      <alignment horizontal="center" vertical="center"/>
    </xf>
    <xf numFmtId="38" fontId="13" fillId="18" borderId="8" xfId="21" applyNumberFormat="1" applyFont="1" applyFill="1" applyBorder="1" applyAlignment="1" applyProtection="1">
      <alignment horizontal="center" vertical="center"/>
    </xf>
    <xf numFmtId="1" fontId="9" fillId="17" borderId="9" xfId="21" applyNumberFormat="1" applyFont="1" applyFill="1" applyBorder="1" applyAlignment="1" applyProtection="1">
      <alignment horizontal="center" vertical="center"/>
    </xf>
    <xf numFmtId="1" fontId="9" fillId="17" borderId="9" xfId="21" applyNumberFormat="1" applyFont="1" applyFill="1" applyBorder="1" applyAlignment="1" applyProtection="1">
      <alignment horizontal="center" vertical="center"/>
      <protection locked="0"/>
    </xf>
    <xf numFmtId="1" fontId="11" fillId="17" borderId="10" xfId="21" applyNumberFormat="1" applyFont="1" applyFill="1" applyBorder="1" applyAlignment="1" applyProtection="1">
      <alignment horizontal="center" vertical="center"/>
    </xf>
    <xf numFmtId="38" fontId="13" fillId="18" borderId="10" xfId="21" applyNumberFormat="1" applyFont="1" applyFill="1" applyBorder="1" applyAlignment="1" applyProtection="1">
      <alignment horizontal="center" vertical="center"/>
    </xf>
    <xf numFmtId="0" fontId="11" fillId="0" borderId="2" xfId="21" applyNumberFormat="1" applyFont="1" applyFill="1" applyBorder="1" applyAlignment="1" applyProtection="1">
      <alignment horizontal="center" vertical="center"/>
    </xf>
    <xf numFmtId="0" fontId="9" fillId="17" borderId="2" xfId="21" applyNumberFormat="1" applyFont="1" applyFill="1" applyBorder="1" applyAlignment="1" applyProtection="1">
      <alignment horizontal="center" vertical="center"/>
    </xf>
    <xf numFmtId="0" fontId="9" fillId="16" borderId="2" xfId="21" applyNumberFormat="1" applyFont="1" applyFill="1" applyBorder="1" applyAlignment="1" applyProtection="1">
      <alignment horizontal="center" vertical="center"/>
    </xf>
    <xf numFmtId="0" fontId="13" fillId="18" borderId="11" xfId="21" applyNumberFormat="1" applyFont="1" applyFill="1" applyBorder="1" applyAlignment="1" applyProtection="1">
      <alignment horizontal="center" vertical="center"/>
    </xf>
    <xf numFmtId="0" fontId="9" fillId="0" borderId="2" xfId="21" applyNumberFormat="1" applyFont="1" applyFill="1" applyBorder="1" applyAlignment="1" applyProtection="1">
      <alignment horizontal="center" vertical="center"/>
    </xf>
    <xf numFmtId="0" fontId="6" fillId="16" borderId="2" xfId="21" applyNumberFormat="1" applyFont="1" applyFill="1" applyBorder="1" applyAlignment="1" applyProtection="1">
      <alignment horizontal="center" vertical="center"/>
    </xf>
    <xf numFmtId="0" fontId="9" fillId="0" borderId="2" xfId="21" applyNumberFormat="1" applyFont="1" applyFill="1" applyBorder="1" applyAlignment="1" applyProtection="1">
      <alignment horizontal="center" vertical="center"/>
      <protection locked="0"/>
    </xf>
    <xf numFmtId="0" fontId="9" fillId="16" borderId="2" xfId="21" applyNumberFormat="1" applyFont="1" applyFill="1" applyBorder="1" applyAlignment="1" applyProtection="1">
      <alignment horizontal="center" vertical="center"/>
      <protection locked="0"/>
    </xf>
    <xf numFmtId="0" fontId="13" fillId="18" borderId="2" xfId="21" applyNumberFormat="1" applyFont="1" applyFill="1" applyBorder="1" applyAlignment="1" applyProtection="1">
      <alignment horizontal="center" vertical="center"/>
    </xf>
    <xf numFmtId="167" fontId="9" fillId="16" borderId="2" xfId="22" applyNumberFormat="1" applyFont="1" applyFill="1" applyBorder="1" applyAlignment="1" applyProtection="1">
      <alignment horizontal="center" vertical="center"/>
    </xf>
    <xf numFmtId="0" fontId="13" fillId="18" borderId="12" xfId="21" applyNumberFormat="1" applyFont="1" applyFill="1" applyBorder="1" applyAlignment="1" applyProtection="1">
      <alignment horizontal="center" vertical="center"/>
    </xf>
    <xf numFmtId="0" fontId="16" fillId="18" borderId="11" xfId="21" applyNumberFormat="1" applyFont="1" applyFill="1" applyBorder="1" applyAlignment="1" applyProtection="1">
      <alignment horizontal="center" vertical="center"/>
    </xf>
    <xf numFmtId="0" fontId="14" fillId="0" borderId="2" xfId="21" applyNumberFormat="1" applyFont="1" applyFill="1" applyBorder="1" applyAlignment="1" applyProtection="1">
      <alignment horizontal="center" vertical="center"/>
    </xf>
    <xf numFmtId="0" fontId="9" fillId="18" borderId="2" xfId="21" applyNumberFormat="1" applyFont="1" applyFill="1" applyBorder="1" applyAlignment="1" applyProtection="1">
      <alignment horizontal="center" vertical="center"/>
    </xf>
    <xf numFmtId="0" fontId="9" fillId="18" borderId="11" xfId="21" applyNumberFormat="1" applyFont="1" applyFill="1" applyBorder="1" applyAlignment="1" applyProtection="1">
      <alignment horizontal="center" vertical="center"/>
    </xf>
    <xf numFmtId="0" fontId="11" fillId="0" borderId="13" xfId="21" applyNumberFormat="1" applyFont="1" applyFill="1" applyBorder="1" applyAlignment="1" applyProtection="1">
      <alignment horizontal="center" vertical="center"/>
    </xf>
    <xf numFmtId="0" fontId="11" fillId="17" borderId="14" xfId="21" applyFont="1" applyFill="1" applyBorder="1" applyAlignment="1" applyProtection="1">
      <alignment horizontal="center" vertical="center"/>
    </xf>
    <xf numFmtId="0" fontId="11" fillId="17" borderId="15" xfId="21" applyFont="1" applyFill="1" applyBorder="1" applyAlignment="1" applyProtection="1">
      <alignment horizontal="center" vertical="center"/>
    </xf>
    <xf numFmtId="0" fontId="9" fillId="17" borderId="13" xfId="21" applyNumberFormat="1" applyFont="1" applyFill="1" applyBorder="1" applyAlignment="1" applyProtection="1">
      <alignment horizontal="center" vertical="center"/>
    </xf>
    <xf numFmtId="38" fontId="9" fillId="17" borderId="16" xfId="21" applyNumberFormat="1" applyFont="1" applyFill="1" applyBorder="1" applyAlignment="1" applyProtection="1">
      <alignment horizontal="center" vertical="center"/>
    </xf>
    <xf numFmtId="0" fontId="9" fillId="16" borderId="13" xfId="21" applyNumberFormat="1" applyFont="1" applyFill="1" applyBorder="1" applyAlignment="1" applyProtection="1">
      <alignment horizontal="center" vertical="center"/>
    </xf>
    <xf numFmtId="0" fontId="13" fillId="18" borderId="17" xfId="21" applyNumberFormat="1" applyFont="1" applyFill="1" applyBorder="1" applyAlignment="1" applyProtection="1">
      <alignment horizontal="center" vertical="center"/>
    </xf>
    <xf numFmtId="38" fontId="13" fillId="18" borderId="14" xfId="21" applyNumberFormat="1" applyFont="1" applyFill="1" applyBorder="1" applyAlignment="1" applyProtection="1">
      <alignment horizontal="center" vertical="center"/>
    </xf>
    <xf numFmtId="0" fontId="9" fillId="0" borderId="13" xfId="21" applyNumberFormat="1" applyFont="1" applyFill="1" applyBorder="1" applyAlignment="1" applyProtection="1">
      <alignment horizontal="center" vertical="center"/>
    </xf>
    <xf numFmtId="1" fontId="9" fillId="17" borderId="16" xfId="21" applyNumberFormat="1" applyFont="1" applyFill="1" applyBorder="1" applyAlignment="1" applyProtection="1">
      <alignment horizontal="center" vertical="center"/>
    </xf>
    <xf numFmtId="0" fontId="6" fillId="16" borderId="13" xfId="21" applyNumberFormat="1" applyFont="1" applyFill="1" applyBorder="1" applyAlignment="1" applyProtection="1">
      <alignment horizontal="center" vertical="center"/>
    </xf>
    <xf numFmtId="1" fontId="6" fillId="17" borderId="16" xfId="21" applyNumberFormat="1" applyFont="1" applyFill="1" applyBorder="1" applyAlignment="1" applyProtection="1">
      <alignment horizontal="center" vertical="center"/>
    </xf>
    <xf numFmtId="1" fontId="11" fillId="17" borderId="18" xfId="21" applyNumberFormat="1" applyFont="1" applyFill="1" applyBorder="1" applyAlignment="1" applyProtection="1">
      <alignment horizontal="center" vertical="center"/>
    </xf>
    <xf numFmtId="0" fontId="9" fillId="0" borderId="13" xfId="21" applyNumberFormat="1" applyFont="1" applyFill="1" applyBorder="1" applyAlignment="1" applyProtection="1">
      <alignment horizontal="center" vertical="center"/>
      <protection locked="0"/>
    </xf>
    <xf numFmtId="0" fontId="9" fillId="16" borderId="13" xfId="21" applyNumberFormat="1" applyFont="1" applyFill="1" applyBorder="1" applyAlignment="1" applyProtection="1">
      <alignment horizontal="center" vertical="center"/>
      <protection locked="0"/>
    </xf>
    <xf numFmtId="1" fontId="9" fillId="17" borderId="16" xfId="21" applyNumberFormat="1" applyFont="1" applyFill="1" applyBorder="1" applyAlignment="1" applyProtection="1">
      <alignment horizontal="center" vertical="center"/>
      <protection locked="0"/>
    </xf>
    <xf numFmtId="1" fontId="11" fillId="17" borderId="19" xfId="21" applyNumberFormat="1" applyFont="1" applyFill="1" applyBorder="1" applyAlignment="1" applyProtection="1">
      <alignment horizontal="center" vertical="center"/>
    </xf>
    <xf numFmtId="38" fontId="11" fillId="0" borderId="17" xfId="21" applyNumberFormat="1" applyFont="1" applyFill="1" applyBorder="1" applyAlignment="1" applyProtection="1">
      <alignment horizontal="center" vertical="center"/>
    </xf>
    <xf numFmtId="38" fontId="11" fillId="17" borderId="14" xfId="21" applyNumberFormat="1" applyFont="1" applyFill="1" applyBorder="1" applyAlignment="1" applyProtection="1">
      <alignment horizontal="center" vertical="center"/>
    </xf>
    <xf numFmtId="0" fontId="13" fillId="18" borderId="13" xfId="21" applyNumberFormat="1" applyFont="1" applyFill="1" applyBorder="1" applyAlignment="1" applyProtection="1">
      <alignment horizontal="center" vertical="center"/>
    </xf>
    <xf numFmtId="38" fontId="13" fillId="18" borderId="18" xfId="21" applyNumberFormat="1" applyFont="1" applyFill="1" applyBorder="1" applyAlignment="1" applyProtection="1">
      <alignment horizontal="center" vertical="center"/>
    </xf>
    <xf numFmtId="164" fontId="9" fillId="16" borderId="13" xfId="21" applyNumberFormat="1" applyFont="1" applyFill="1" applyBorder="1" applyAlignment="1" applyProtection="1">
      <alignment horizontal="center" vertical="center"/>
    </xf>
    <xf numFmtId="38" fontId="11" fillId="17" borderId="18" xfId="21" applyNumberFormat="1" applyFont="1" applyFill="1" applyBorder="1" applyAlignment="1" applyProtection="1">
      <alignment horizontal="center" vertical="center"/>
    </xf>
    <xf numFmtId="167" fontId="9" fillId="16" borderId="13" xfId="22" applyNumberFormat="1" applyFont="1" applyFill="1" applyBorder="1" applyAlignment="1" applyProtection="1">
      <alignment horizontal="center" vertical="center"/>
    </xf>
    <xf numFmtId="0" fontId="13" fillId="18" borderId="20" xfId="21" applyNumberFormat="1" applyFont="1" applyFill="1" applyBorder="1" applyAlignment="1" applyProtection="1">
      <alignment horizontal="center" vertical="center"/>
    </xf>
    <xf numFmtId="38" fontId="13" fillId="18" borderId="15" xfId="21" applyNumberFormat="1" applyFont="1" applyFill="1" applyBorder="1" applyAlignment="1" applyProtection="1">
      <alignment horizontal="center" vertical="center"/>
    </xf>
    <xf numFmtId="0" fontId="16" fillId="18" borderId="17" xfId="21" applyNumberFormat="1" applyFont="1" applyFill="1" applyBorder="1" applyAlignment="1" applyProtection="1">
      <alignment horizontal="center" vertical="center"/>
    </xf>
    <xf numFmtId="0" fontId="14" fillId="0" borderId="13" xfId="21" applyNumberFormat="1" applyFont="1" applyFill="1" applyBorder="1" applyAlignment="1" applyProtection="1">
      <alignment horizontal="center" vertical="center"/>
    </xf>
    <xf numFmtId="38" fontId="13" fillId="0" borderId="16" xfId="21" applyNumberFormat="1" applyFont="1" applyFill="1" applyBorder="1" applyAlignment="1" applyProtection="1">
      <alignment horizontal="center" vertical="center"/>
    </xf>
    <xf numFmtId="0" fontId="9" fillId="18" borderId="13" xfId="21" applyNumberFormat="1" applyFont="1" applyFill="1" applyBorder="1" applyAlignment="1" applyProtection="1">
      <alignment horizontal="center" vertical="center"/>
    </xf>
    <xf numFmtId="3" fontId="9" fillId="18" borderId="16" xfId="21" applyNumberFormat="1" applyFont="1" applyFill="1" applyBorder="1" applyAlignment="1" applyProtection="1">
      <alignment horizontal="center" vertical="center"/>
    </xf>
    <xf numFmtId="0" fontId="9" fillId="18" borderId="21" xfId="21" applyNumberFormat="1" applyFont="1" applyFill="1" applyBorder="1" applyAlignment="1" applyProtection="1">
      <alignment horizontal="center" vertical="center"/>
    </xf>
    <xf numFmtId="2" fontId="11" fillId="18" borderId="22" xfId="21" applyNumberFormat="1" applyFont="1" applyFill="1" applyBorder="1" applyAlignment="1" applyProtection="1">
      <alignment horizontal="center" vertical="center"/>
    </xf>
    <xf numFmtId="2" fontId="11" fillId="18" borderId="23" xfId="21" applyNumberFormat="1" applyFont="1" applyFill="1" applyBorder="1" applyAlignment="1" applyProtection="1">
      <alignment horizontal="center" vertical="center"/>
    </xf>
    <xf numFmtId="0" fontId="9" fillId="0" borderId="2" xfId="21" applyNumberFormat="1" applyFont="1" applyBorder="1" applyAlignment="1" applyProtection="1">
      <alignment horizontal="center" vertical="center"/>
    </xf>
    <xf numFmtId="0" fontId="9" fillId="17" borderId="12" xfId="21" applyNumberFormat="1" applyFont="1" applyFill="1" applyBorder="1" applyAlignment="1" applyProtection="1">
      <alignment horizontal="center" vertical="center"/>
    </xf>
    <xf numFmtId="167" fontId="9" fillId="0" borderId="2" xfId="22" applyNumberFormat="1" applyFont="1" applyFill="1" applyBorder="1" applyAlignment="1" applyProtection="1">
      <alignment horizontal="center" vertical="center"/>
    </xf>
    <xf numFmtId="0" fontId="9" fillId="0" borderId="13" xfId="21" applyNumberFormat="1" applyFont="1" applyBorder="1" applyAlignment="1" applyProtection="1">
      <alignment horizontal="center" vertical="center"/>
    </xf>
    <xf numFmtId="0" fontId="9" fillId="17" borderId="20" xfId="21" applyNumberFormat="1" applyFont="1" applyFill="1" applyBorder="1" applyAlignment="1" applyProtection="1">
      <alignment horizontal="center" vertical="center"/>
    </xf>
    <xf numFmtId="167" fontId="9" fillId="0" borderId="13" xfId="22" applyNumberFormat="1" applyFont="1" applyFill="1" applyBorder="1" applyAlignment="1" applyProtection="1">
      <alignment horizontal="center" vertical="center"/>
    </xf>
    <xf numFmtId="3" fontId="9" fillId="18" borderId="23" xfId="21" applyNumberFormat="1" applyFont="1" applyFill="1" applyBorder="1" applyAlignment="1" applyProtection="1">
      <alignment horizontal="center" vertical="center"/>
    </xf>
    <xf numFmtId="2" fontId="9" fillId="16" borderId="13" xfId="21" applyNumberFormat="1" applyFont="1" applyFill="1" applyBorder="1" applyAlignment="1" applyProtection="1">
      <alignment horizontal="center" vertical="center"/>
    </xf>
    <xf numFmtId="0" fontId="9" fillId="0" borderId="24" xfId="21" applyFont="1" applyBorder="1" applyAlignment="1" applyProtection="1">
      <alignment horizontal="center" vertical="center" wrapText="1"/>
    </xf>
    <xf numFmtId="0" fontId="9" fillId="0" borderId="0" xfId="0" applyFont="1" applyAlignment="1">
      <alignment vertical="center" wrapText="1"/>
    </xf>
    <xf numFmtId="0" fontId="11" fillId="0" borderId="0" xfId="21" applyFont="1" applyAlignment="1" applyProtection="1">
      <alignment vertical="center"/>
    </xf>
    <xf numFmtId="167" fontId="9" fillId="16" borderId="13" xfId="21" applyNumberFormat="1" applyFont="1" applyFill="1" applyBorder="1" applyAlignment="1" applyProtection="1">
      <alignment horizontal="center" vertical="center"/>
    </xf>
    <xf numFmtId="167" fontId="9" fillId="16" borderId="2" xfId="21" applyNumberFormat="1" applyFont="1" applyFill="1" applyBorder="1" applyAlignment="1" applyProtection="1">
      <alignment horizontal="center" vertical="center"/>
    </xf>
    <xf numFmtId="1" fontId="9" fillId="0" borderId="1" xfId="21" applyNumberFormat="1" applyFont="1" applyFill="1" applyBorder="1" applyAlignment="1" applyProtection="1">
      <alignment horizontal="center" vertical="center"/>
    </xf>
    <xf numFmtId="0" fontId="8" fillId="0" borderId="25" xfId="21" applyFont="1" applyBorder="1" applyAlignment="1" applyProtection="1">
      <alignment vertical="center"/>
    </xf>
    <xf numFmtId="1" fontId="9" fillId="17" borderId="15" xfId="21" applyNumberFormat="1" applyFont="1" applyFill="1" applyBorder="1" applyAlignment="1" applyProtection="1">
      <alignment horizontal="center" vertical="center"/>
    </xf>
    <xf numFmtId="0" fontId="9" fillId="0" borderId="2" xfId="0" applyFont="1" applyBorder="1" applyAlignment="1">
      <alignment vertical="center" wrapText="1"/>
    </xf>
    <xf numFmtId="0" fontId="12" fillId="0" borderId="0" xfId="0" applyFont="1" applyAlignment="1">
      <alignment vertical="center"/>
    </xf>
    <xf numFmtId="0" fontId="8" fillId="0" borderId="0" xfId="21" applyFont="1" applyAlignment="1" applyProtection="1">
      <alignment vertical="center" wrapText="1"/>
    </xf>
    <xf numFmtId="38" fontId="13" fillId="18" borderId="16" xfId="21" applyNumberFormat="1" applyFont="1" applyFill="1" applyBorder="1" applyAlignment="1" applyProtection="1">
      <alignment horizontal="center" vertical="center"/>
    </xf>
    <xf numFmtId="38" fontId="13" fillId="18" borderId="1" xfId="21" applyNumberFormat="1" applyFont="1" applyFill="1" applyBorder="1" applyAlignment="1" applyProtection="1">
      <alignment horizontal="center" vertical="center"/>
    </xf>
    <xf numFmtId="2" fontId="9" fillId="16" borderId="2" xfId="21" applyNumberFormat="1" applyFont="1" applyFill="1" applyBorder="1" applyAlignment="1" applyProtection="1">
      <alignment horizontal="center" vertical="center"/>
    </xf>
    <xf numFmtId="2" fontId="9" fillId="17" borderId="20" xfId="21" applyNumberFormat="1" applyFont="1" applyFill="1" applyBorder="1" applyAlignment="1" applyProtection="1">
      <alignment horizontal="center" vertical="center"/>
    </xf>
    <xf numFmtId="2" fontId="9" fillId="17" borderId="12" xfId="21" applyNumberFormat="1" applyFont="1" applyFill="1" applyBorder="1" applyAlignment="1" applyProtection="1">
      <alignment horizontal="center" vertical="center"/>
    </xf>
    <xf numFmtId="0" fontId="11" fillId="17" borderId="8" xfId="21" applyFont="1" applyFill="1" applyBorder="1" applyAlignment="1" applyProtection="1">
      <alignment horizontal="center" vertical="center"/>
    </xf>
    <xf numFmtId="0" fontId="11" fillId="17" borderId="26" xfId="21" applyFont="1" applyFill="1" applyBorder="1" applyAlignment="1" applyProtection="1">
      <alignment horizontal="center" vertical="center"/>
    </xf>
    <xf numFmtId="38" fontId="9" fillId="17" borderId="9" xfId="21" applyNumberFormat="1" applyFont="1" applyFill="1" applyBorder="1" applyAlignment="1" applyProtection="1">
      <alignment horizontal="center" vertical="center"/>
    </xf>
    <xf numFmtId="38" fontId="11" fillId="17" borderId="10" xfId="21" applyNumberFormat="1" applyFont="1" applyFill="1" applyBorder="1" applyAlignment="1" applyProtection="1">
      <alignment horizontal="center" vertical="center"/>
    </xf>
    <xf numFmtId="38" fontId="13" fillId="18" borderId="9" xfId="21" applyNumberFormat="1" applyFont="1" applyFill="1" applyBorder="1" applyAlignment="1" applyProtection="1">
      <alignment horizontal="center" vertical="center"/>
    </xf>
    <xf numFmtId="38" fontId="13" fillId="0" borderId="9" xfId="21" applyNumberFormat="1" applyFont="1" applyFill="1" applyBorder="1" applyAlignment="1" applyProtection="1">
      <alignment horizontal="center" vertical="center"/>
    </xf>
    <xf numFmtId="3" fontId="9" fillId="18" borderId="9" xfId="21" applyNumberFormat="1" applyFont="1" applyFill="1" applyBorder="1" applyAlignment="1" applyProtection="1">
      <alignment horizontal="center" vertical="center"/>
    </xf>
    <xf numFmtId="3" fontId="9" fillId="18" borderId="8" xfId="21" applyNumberFormat="1" applyFont="1" applyFill="1" applyBorder="1" applyAlignment="1" applyProtection="1">
      <alignment horizontal="center" vertical="center"/>
    </xf>
    <xf numFmtId="168" fontId="11" fillId="18" borderId="22" xfId="21" applyNumberFormat="1" applyFont="1" applyFill="1" applyBorder="1" applyAlignment="1" applyProtection="1">
      <alignment horizontal="center" vertical="center"/>
    </xf>
    <xf numFmtId="164" fontId="9" fillId="17" borderId="16" xfId="21" applyNumberFormat="1" applyFont="1" applyFill="1" applyBorder="1" applyAlignment="1" applyProtection="1">
      <alignment horizontal="center" vertical="center"/>
      <protection locked="0"/>
    </xf>
    <xf numFmtId="164" fontId="9" fillId="17" borderId="9" xfId="21" applyNumberFormat="1" applyFont="1" applyFill="1" applyBorder="1" applyAlignment="1" applyProtection="1">
      <alignment horizontal="center" vertical="center"/>
      <protection locked="0"/>
    </xf>
    <xf numFmtId="164" fontId="9" fillId="17" borderId="1" xfId="21" applyNumberFormat="1" applyFont="1" applyFill="1" applyBorder="1" applyAlignment="1" applyProtection="1">
      <alignment horizontal="center" vertical="center"/>
      <protection locked="0"/>
    </xf>
    <xf numFmtId="0" fontId="18" fillId="18" borderId="13" xfId="21" applyNumberFormat="1" applyFont="1" applyFill="1" applyBorder="1" applyAlignment="1" applyProtection="1">
      <alignment horizontal="center" vertical="center"/>
    </xf>
    <xf numFmtId="0" fontId="6" fillId="0" borderId="0" xfId="21" applyFont="1" applyAlignment="1" applyProtection="1">
      <alignment vertical="center"/>
    </xf>
    <xf numFmtId="0" fontId="11" fillId="1" borderId="0" xfId="21" applyFont="1" applyFill="1" applyAlignment="1" applyProtection="1">
      <alignment horizontal="center" vertical="center" wrapText="1"/>
    </xf>
    <xf numFmtId="0" fontId="9" fillId="0" borderId="27" xfId="21" applyFont="1" applyBorder="1" applyAlignment="1" applyProtection="1">
      <alignment horizontal="center" vertical="center" wrapText="1"/>
    </xf>
    <xf numFmtId="0" fontId="9" fillId="0" borderId="28" xfId="21" applyFont="1" applyBorder="1" applyAlignment="1" applyProtection="1">
      <alignment horizontal="center" vertical="center" wrapText="1"/>
    </xf>
    <xf numFmtId="0" fontId="9" fillId="0" borderId="29" xfId="21" applyFont="1" applyBorder="1" applyAlignment="1" applyProtection="1">
      <alignment horizontal="center" vertical="center" wrapText="1"/>
    </xf>
    <xf numFmtId="0" fontId="9" fillId="0" borderId="0" xfId="21" applyFont="1" applyAlignment="1" applyProtection="1">
      <alignment vertical="center" wrapText="1"/>
    </xf>
    <xf numFmtId="0" fontId="9" fillId="0" borderId="30" xfId="21" applyFont="1" applyBorder="1" applyAlignment="1" applyProtection="1">
      <alignment horizontal="center" vertical="center" wrapText="1"/>
    </xf>
    <xf numFmtId="0" fontId="9" fillId="0" borderId="31" xfId="21" applyFont="1" applyBorder="1" applyAlignment="1" applyProtection="1">
      <alignment horizontal="center" vertical="center" wrapText="1"/>
    </xf>
    <xf numFmtId="0" fontId="8" fillId="0" borderId="32" xfId="21" applyFont="1" applyBorder="1" applyAlignment="1" applyProtection="1">
      <alignment vertical="center"/>
    </xf>
    <xf numFmtId="38" fontId="13" fillId="0" borderId="33" xfId="21" applyNumberFormat="1" applyFont="1" applyFill="1" applyBorder="1" applyAlignment="1" applyProtection="1">
      <alignment horizontal="center" vertical="center"/>
    </xf>
    <xf numFmtId="0" fontId="9" fillId="0" borderId="34" xfId="21" applyNumberFormat="1" applyFont="1" applyBorder="1" applyAlignment="1" applyProtection="1">
      <alignment vertical="center"/>
    </xf>
    <xf numFmtId="0" fontId="9" fillId="0" borderId="34" xfId="21" applyFont="1" applyBorder="1" applyAlignment="1" applyProtection="1">
      <alignment vertical="center"/>
    </xf>
    <xf numFmtId="0" fontId="9" fillId="0" borderId="34" xfId="21" applyFont="1" applyBorder="1" applyAlignment="1" applyProtection="1">
      <alignment horizontal="right" vertical="center"/>
    </xf>
    <xf numFmtId="0" fontId="9" fillId="0" borderId="28" xfId="21" applyNumberFormat="1" applyFont="1" applyBorder="1" applyAlignment="1" applyProtection="1">
      <alignment vertical="center"/>
    </xf>
    <xf numFmtId="0" fontId="9" fillId="0" borderId="28" xfId="21" applyFont="1" applyBorder="1" applyAlignment="1" applyProtection="1">
      <alignment vertical="center"/>
    </xf>
    <xf numFmtId="0" fontId="8" fillId="0" borderId="28" xfId="21" applyFont="1" applyBorder="1" applyAlignment="1" applyProtection="1">
      <alignment vertical="center"/>
    </xf>
    <xf numFmtId="2" fontId="9" fillId="0" borderId="35" xfId="21" applyNumberFormat="1" applyFont="1" applyFill="1" applyBorder="1" applyAlignment="1" applyProtection="1">
      <alignment horizontal="center" vertical="center"/>
    </xf>
    <xf numFmtId="0" fontId="9" fillId="0" borderId="28" xfId="21" applyFont="1" applyBorder="1" applyAlignment="1" applyProtection="1">
      <alignment horizontal="right" vertical="center"/>
    </xf>
    <xf numFmtId="0" fontId="9" fillId="0" borderId="34" xfId="21" applyFont="1" applyFill="1" applyBorder="1" applyAlignment="1" applyProtection="1">
      <alignment horizontal="right" vertical="center"/>
    </xf>
    <xf numFmtId="0" fontId="9" fillId="0" borderId="28" xfId="21" applyFont="1" applyFill="1" applyBorder="1" applyAlignment="1" applyProtection="1">
      <alignment horizontal="right" vertical="center"/>
    </xf>
    <xf numFmtId="0" fontId="13" fillId="18" borderId="36" xfId="21" applyFont="1" applyFill="1" applyBorder="1" applyAlignment="1" applyProtection="1">
      <alignment vertical="center"/>
    </xf>
    <xf numFmtId="1" fontId="13" fillId="18" borderId="37" xfId="21" applyNumberFormat="1" applyFont="1" applyFill="1" applyBorder="1" applyAlignment="1" applyProtection="1">
      <alignment horizontal="center" vertical="center"/>
    </xf>
    <xf numFmtId="38" fontId="13" fillId="18" borderId="38" xfId="21" applyNumberFormat="1" applyFont="1" applyFill="1" applyBorder="1" applyAlignment="1" applyProtection="1">
      <alignment horizontal="center" vertical="center"/>
    </xf>
    <xf numFmtId="2" fontId="13" fillId="18" borderId="37" xfId="21" applyNumberFormat="1" applyFont="1" applyFill="1" applyBorder="1" applyAlignment="1" applyProtection="1">
      <alignment horizontal="center" vertical="center"/>
    </xf>
    <xf numFmtId="38" fontId="13" fillId="18" borderId="39" xfId="21" applyNumberFormat="1" applyFont="1" applyFill="1" applyBorder="1" applyAlignment="1" applyProtection="1">
      <alignment horizontal="center" vertical="center"/>
    </xf>
    <xf numFmtId="2" fontId="13" fillId="18" borderId="40" xfId="21" applyNumberFormat="1" applyFont="1" applyFill="1" applyBorder="1" applyAlignment="1" applyProtection="1">
      <alignment horizontal="center" vertical="center"/>
    </xf>
    <xf numFmtId="0" fontId="30" fillId="0" borderId="36" xfId="21" applyFont="1" applyBorder="1" applyAlignment="1" applyProtection="1">
      <alignment vertical="center"/>
    </xf>
    <xf numFmtId="38" fontId="30" fillId="0" borderId="40" xfId="21" applyNumberFormat="1" applyFont="1" applyFill="1" applyBorder="1" applyAlignment="1" applyProtection="1">
      <alignment horizontal="center" vertical="center"/>
    </xf>
    <xf numFmtId="2" fontId="13" fillId="0" borderId="1" xfId="21" applyNumberFormat="1" applyFont="1" applyFill="1" applyBorder="1" applyAlignment="1" applyProtection="1">
      <alignment horizontal="center" vertical="center"/>
    </xf>
    <xf numFmtId="0" fontId="9" fillId="0" borderId="0" xfId="21" applyFont="1" applyFill="1" applyBorder="1" applyAlignment="1" applyProtection="1">
      <alignment vertical="center"/>
    </xf>
    <xf numFmtId="0" fontId="9" fillId="0" borderId="41" xfId="21" applyNumberFormat="1" applyFont="1" applyFill="1" applyBorder="1" applyAlignment="1" applyProtection="1">
      <alignment vertical="center"/>
    </xf>
    <xf numFmtId="0" fontId="9" fillId="0" borderId="42" xfId="21" applyNumberFormat="1" applyFont="1" applyFill="1" applyBorder="1" applyAlignment="1" applyProtection="1">
      <alignment vertical="center"/>
    </xf>
    <xf numFmtId="0" fontId="13" fillId="18" borderId="43" xfId="21" applyNumberFormat="1" applyFont="1" applyFill="1" applyBorder="1" applyAlignment="1" applyProtection="1">
      <alignment vertical="center"/>
    </xf>
    <xf numFmtId="0" fontId="9" fillId="0" borderId="41" xfId="21" applyNumberFormat="1" applyFont="1" applyBorder="1" applyAlignment="1" applyProtection="1">
      <alignment vertical="center"/>
    </xf>
    <xf numFmtId="0" fontId="9" fillId="0" borderId="42" xfId="21" applyNumberFormat="1" applyFont="1" applyBorder="1" applyAlignment="1" applyProtection="1">
      <alignment vertical="center"/>
    </xf>
    <xf numFmtId="0" fontId="9" fillId="0" borderId="42" xfId="21" applyNumberFormat="1" applyFont="1" applyBorder="1" applyAlignment="1" applyProtection="1">
      <alignment horizontal="left" vertical="center"/>
    </xf>
    <xf numFmtId="0" fontId="30" fillId="0" borderId="43" xfId="21" applyNumberFormat="1" applyFont="1" applyBorder="1" applyAlignment="1" applyProtection="1">
      <alignment vertical="center"/>
    </xf>
    <xf numFmtId="0" fontId="9" fillId="0" borderId="41" xfId="21" applyNumberFormat="1" applyFont="1" applyBorder="1" applyAlignment="1" applyProtection="1">
      <alignment horizontal="left" vertical="center"/>
    </xf>
    <xf numFmtId="0" fontId="13" fillId="0" borderId="32" xfId="21" applyNumberFormat="1" applyFont="1" applyFill="1" applyBorder="1" applyAlignment="1" applyProtection="1">
      <alignment vertical="center"/>
    </xf>
    <xf numFmtId="0" fontId="9" fillId="0" borderId="41" xfId="21" applyFont="1" applyBorder="1" applyAlignment="1" applyProtection="1">
      <alignment horizontal="center" vertical="center" wrapText="1"/>
    </xf>
    <xf numFmtId="0" fontId="9" fillId="0" borderId="41" xfId="21" applyNumberFormat="1" applyFont="1" applyFill="1" applyBorder="1" applyAlignment="1" applyProtection="1">
      <alignment horizontal="left" vertical="center"/>
    </xf>
    <xf numFmtId="0" fontId="9" fillId="0" borderId="34" xfId="21" applyFont="1" applyFill="1" applyBorder="1" applyAlignment="1" applyProtection="1">
      <alignment vertical="center"/>
    </xf>
    <xf numFmtId="4" fontId="9" fillId="0" borderId="44" xfId="21" applyNumberFormat="1" applyFont="1" applyFill="1" applyBorder="1" applyAlignment="1" applyProtection="1">
      <alignment horizontal="center" vertical="center"/>
    </xf>
    <xf numFmtId="0" fontId="11" fillId="18" borderId="43" xfId="21" applyNumberFormat="1" applyFont="1" applyFill="1" applyBorder="1" applyAlignment="1" applyProtection="1">
      <alignment vertical="center"/>
    </xf>
    <xf numFmtId="0" fontId="11" fillId="18" borderId="36" xfId="21" applyFont="1" applyFill="1" applyBorder="1" applyAlignment="1" applyProtection="1">
      <alignment vertical="center"/>
    </xf>
    <xf numFmtId="2" fontId="11" fillId="18" borderId="36" xfId="21" applyNumberFormat="1" applyFont="1" applyFill="1" applyBorder="1" applyAlignment="1" applyProtection="1">
      <alignment horizontal="center" vertical="center"/>
    </xf>
    <xf numFmtId="4" fontId="11" fillId="18" borderId="45" xfId="21" applyNumberFormat="1" applyFont="1" applyFill="1" applyBorder="1" applyAlignment="1" applyProtection="1">
      <alignment horizontal="center" vertical="center"/>
    </xf>
    <xf numFmtId="0" fontId="13" fillId="18" borderId="46" xfId="21" applyNumberFormat="1" applyFont="1" applyFill="1" applyBorder="1" applyAlignment="1" applyProtection="1">
      <alignment horizontal="center" vertical="center"/>
    </xf>
    <xf numFmtId="38" fontId="30" fillId="0" borderId="47" xfId="21" applyNumberFormat="1" applyFont="1" applyFill="1" applyBorder="1" applyAlignment="1" applyProtection="1">
      <alignment horizontal="center" vertical="center"/>
    </xf>
    <xf numFmtId="2" fontId="13" fillId="18" borderId="47" xfId="21" applyNumberFormat="1" applyFont="1" applyFill="1" applyBorder="1" applyAlignment="1" applyProtection="1">
      <alignment horizontal="center" vertical="center"/>
    </xf>
    <xf numFmtId="0" fontId="9" fillId="0" borderId="48" xfId="21" applyNumberFormat="1" applyFont="1" applyFill="1" applyBorder="1" applyAlignment="1" applyProtection="1">
      <alignment horizontal="center" vertical="center"/>
    </xf>
    <xf numFmtId="0" fontId="11" fillId="18" borderId="46" xfId="21" applyNumberFormat="1" applyFont="1" applyFill="1" applyBorder="1" applyAlignment="1" applyProtection="1">
      <alignment horizontal="center" vertical="center"/>
    </xf>
    <xf numFmtId="0" fontId="11" fillId="0" borderId="49" xfId="21" applyFont="1" applyBorder="1" applyAlignment="1" applyProtection="1">
      <alignment horizontal="center" vertical="center"/>
    </xf>
    <xf numFmtId="0" fontId="11" fillId="0" borderId="32" xfId="21" applyFont="1" applyBorder="1" applyAlignment="1" applyProtection="1">
      <alignment horizontal="center" vertical="center"/>
    </xf>
    <xf numFmtId="0" fontId="9" fillId="0" borderId="41" xfId="21" applyFont="1" applyFill="1" applyBorder="1" applyAlignment="1" applyProtection="1">
      <alignment horizontal="center" vertical="center"/>
    </xf>
    <xf numFmtId="0" fontId="9" fillId="0" borderId="42" xfId="21" applyFont="1" applyFill="1" applyBorder="1" applyAlignment="1" applyProtection="1">
      <alignment horizontal="center" vertical="center"/>
    </xf>
    <xf numFmtId="0" fontId="13" fillId="18" borderId="43" xfId="21" applyFont="1" applyFill="1" applyBorder="1" applyAlignment="1" applyProtection="1">
      <alignment horizontal="center" vertical="center"/>
    </xf>
    <xf numFmtId="0" fontId="9" fillId="0" borderId="41" xfId="21" applyFont="1" applyBorder="1" applyAlignment="1" applyProtection="1">
      <alignment horizontal="center" vertical="center"/>
    </xf>
    <xf numFmtId="0" fontId="9" fillId="0" borderId="42" xfId="21" applyFont="1" applyBorder="1" applyAlignment="1" applyProtection="1">
      <alignment horizontal="center" vertical="center"/>
    </xf>
    <xf numFmtId="0" fontId="9" fillId="0" borderId="42" xfId="21" applyNumberFormat="1" applyFont="1" applyBorder="1" applyAlignment="1" applyProtection="1">
      <alignment horizontal="center" vertical="center"/>
    </xf>
    <xf numFmtId="0" fontId="30" fillId="0" borderId="43" xfId="21" applyFont="1" applyBorder="1" applyAlignment="1" applyProtection="1">
      <alignment horizontal="center" vertical="center"/>
    </xf>
    <xf numFmtId="165" fontId="9" fillId="0" borderId="41" xfId="21" applyNumberFormat="1" applyFont="1" applyBorder="1" applyAlignment="1" applyProtection="1">
      <alignment horizontal="center" vertical="center"/>
    </xf>
    <xf numFmtId="0" fontId="9" fillId="0" borderId="32" xfId="21" applyFont="1" applyFill="1" applyBorder="1" applyAlignment="1" applyProtection="1">
      <alignment horizontal="center" vertical="center"/>
    </xf>
    <xf numFmtId="0" fontId="14" fillId="0" borderId="32" xfId="21" applyFont="1" applyFill="1" applyBorder="1" applyAlignment="1" applyProtection="1">
      <alignment horizontal="center" vertical="center"/>
    </xf>
    <xf numFmtId="0" fontId="11" fillId="18" borderId="43" xfId="21" applyFont="1" applyFill="1" applyBorder="1" applyAlignment="1" applyProtection="1">
      <alignment horizontal="center" vertical="center"/>
    </xf>
    <xf numFmtId="2" fontId="11" fillId="0" borderId="50" xfId="21" applyNumberFormat="1" applyFont="1" applyBorder="1" applyAlignment="1" applyProtection="1">
      <alignment horizontal="center" vertical="center"/>
    </xf>
    <xf numFmtId="0" fontId="11" fillId="17" borderId="51" xfId="21" applyFont="1" applyFill="1" applyBorder="1" applyAlignment="1" applyProtection="1">
      <alignment horizontal="center" vertical="center"/>
    </xf>
    <xf numFmtId="0" fontId="23" fillId="0" borderId="0" xfId="23" applyFont="1" applyAlignment="1">
      <alignment vertical="center"/>
    </xf>
    <xf numFmtId="0" fontId="0" fillId="0" borderId="0" xfId="0" applyBorder="1" applyAlignment="1" applyProtection="1">
      <alignment vertical="center" wrapText="1"/>
    </xf>
    <xf numFmtId="0" fontId="9" fillId="0" borderId="0" xfId="0" applyFont="1" applyBorder="1" applyAlignment="1" applyProtection="1">
      <alignment vertical="center" wrapText="1"/>
    </xf>
    <xf numFmtId="1" fontId="9" fillId="0" borderId="34" xfId="21" applyNumberFormat="1" applyFont="1" applyBorder="1" applyAlignment="1" applyProtection="1">
      <alignment horizontal="right" vertical="center"/>
    </xf>
    <xf numFmtId="0" fontId="12" fillId="0" borderId="0" xfId="0" applyFont="1" applyBorder="1" applyAlignment="1" applyProtection="1">
      <alignment horizontal="center" vertical="center" wrapText="1"/>
    </xf>
    <xf numFmtId="0" fontId="9" fillId="0" borderId="28" xfId="21" applyFont="1" applyFill="1" applyBorder="1" applyAlignment="1" applyProtection="1">
      <alignment vertical="center"/>
    </xf>
    <xf numFmtId="0" fontId="9" fillId="19" borderId="48" xfId="21" applyNumberFormat="1" applyFont="1" applyFill="1" applyBorder="1" applyAlignment="1" applyProtection="1">
      <alignment horizontal="center" vertical="center"/>
      <protection locked="0"/>
    </xf>
    <xf numFmtId="2" fontId="9" fillId="19" borderId="35" xfId="21" applyNumberFormat="1" applyFont="1" applyFill="1" applyBorder="1" applyAlignment="1" applyProtection="1">
      <alignment horizontal="center" vertical="center"/>
      <protection locked="0"/>
    </xf>
    <xf numFmtId="0" fontId="9" fillId="19" borderId="31" xfId="21" applyNumberFormat="1" applyFont="1" applyFill="1" applyBorder="1" applyAlignment="1" applyProtection="1">
      <alignment horizontal="center" vertical="center"/>
      <protection locked="0"/>
    </xf>
    <xf numFmtId="2" fontId="9" fillId="19" borderId="29" xfId="21" applyNumberFormat="1" applyFont="1" applyFill="1" applyBorder="1" applyAlignment="1" applyProtection="1">
      <alignment horizontal="center" vertical="center"/>
      <protection locked="0"/>
    </xf>
    <xf numFmtId="0" fontId="9" fillId="19" borderId="42" xfId="21" applyFont="1" applyFill="1" applyBorder="1" applyAlignment="1" applyProtection="1">
      <alignment horizontal="center" vertical="center"/>
      <protection locked="0"/>
    </xf>
    <xf numFmtId="1" fontId="9" fillId="19" borderId="35" xfId="21" applyNumberFormat="1" applyFont="1" applyFill="1" applyBorder="1" applyAlignment="1" applyProtection="1">
      <alignment horizontal="center" vertical="center"/>
      <protection locked="0"/>
    </xf>
    <xf numFmtId="1" fontId="9" fillId="19" borderId="29" xfId="21" applyNumberFormat="1" applyFont="1" applyFill="1" applyBorder="1" applyAlignment="1" applyProtection="1">
      <alignment horizontal="center" vertical="center"/>
      <protection locked="0"/>
    </xf>
    <xf numFmtId="0" fontId="9" fillId="19" borderId="42" xfId="21" applyNumberFormat="1" applyFont="1" applyFill="1" applyBorder="1" applyAlignment="1" applyProtection="1">
      <alignment vertical="center"/>
      <protection locked="0"/>
    </xf>
    <xf numFmtId="0" fontId="9" fillId="0" borderId="28" xfId="21" applyFont="1" applyFill="1" applyBorder="1" applyAlignment="1" applyProtection="1">
      <alignment horizontal="center" vertical="center" wrapText="1"/>
    </xf>
    <xf numFmtId="167" fontId="9" fillId="19" borderId="31" xfId="21" applyNumberFormat="1" applyFont="1" applyFill="1" applyBorder="1" applyAlignment="1" applyProtection="1">
      <alignment horizontal="center" vertical="center"/>
      <protection locked="0"/>
    </xf>
    <xf numFmtId="0" fontId="6" fillId="19" borderId="48" xfId="21" applyNumberFormat="1" applyFont="1" applyFill="1" applyBorder="1" applyAlignment="1" applyProtection="1">
      <alignment horizontal="center" vertical="center"/>
      <protection locked="0"/>
    </xf>
    <xf numFmtId="164" fontId="6" fillId="19" borderId="35" xfId="21" applyNumberFormat="1" applyFont="1" applyFill="1" applyBorder="1" applyAlignment="1" applyProtection="1">
      <alignment horizontal="center" vertical="center"/>
      <protection locked="0"/>
    </xf>
    <xf numFmtId="164" fontId="9" fillId="19" borderId="48" xfId="21" applyNumberFormat="1" applyFont="1" applyFill="1" applyBorder="1" applyAlignment="1" applyProtection="1">
      <alignment horizontal="center" vertical="center"/>
      <protection locked="0"/>
    </xf>
    <xf numFmtId="167" fontId="9" fillId="19" borderId="48" xfId="22" applyNumberFormat="1" applyFont="1" applyFill="1" applyBorder="1" applyAlignment="1" applyProtection="1">
      <alignment horizontal="center" vertical="center"/>
      <protection locked="0"/>
    </xf>
    <xf numFmtId="0" fontId="9" fillId="19" borderId="2" xfId="21" applyNumberFormat="1" applyFont="1" applyFill="1" applyBorder="1" applyAlignment="1" applyProtection="1">
      <alignment horizontal="center" vertical="center"/>
      <protection locked="0"/>
    </xf>
    <xf numFmtId="2" fontId="9" fillId="19" borderId="48" xfId="21" applyNumberFormat="1" applyFont="1" applyFill="1" applyBorder="1" applyAlignment="1" applyProtection="1">
      <alignment horizontal="center" vertical="center"/>
      <protection locked="0"/>
    </xf>
    <xf numFmtId="2" fontId="9" fillId="19" borderId="31" xfId="21" applyNumberFormat="1" applyFont="1" applyFill="1" applyBorder="1" applyAlignment="1" applyProtection="1">
      <alignment horizontal="center" vertical="center"/>
      <protection locked="0"/>
    </xf>
    <xf numFmtId="4" fontId="9" fillId="19" borderId="44" xfId="21" applyNumberFormat="1" applyFont="1" applyFill="1" applyBorder="1" applyAlignment="1" applyProtection="1">
      <alignment horizontal="center" vertical="center"/>
      <protection locked="0"/>
    </xf>
    <xf numFmtId="0" fontId="9" fillId="19" borderId="41" xfId="21" applyNumberFormat="1" applyFont="1" applyFill="1" applyBorder="1" applyAlignment="1" applyProtection="1">
      <alignment vertical="center"/>
      <protection locked="0"/>
    </xf>
    <xf numFmtId="0" fontId="9" fillId="19" borderId="32" xfId="21" applyNumberFormat="1" applyFont="1" applyFill="1" applyBorder="1" applyAlignment="1" applyProtection="1">
      <alignment vertical="center"/>
      <protection locked="0"/>
    </xf>
    <xf numFmtId="0" fontId="9" fillId="19" borderId="28" xfId="21" applyFont="1" applyFill="1" applyBorder="1" applyAlignment="1" applyProtection="1">
      <alignment vertical="center"/>
      <protection locked="0"/>
    </xf>
    <xf numFmtId="0" fontId="25" fillId="0" borderId="0" xfId="0" applyFont="1" applyAlignment="1">
      <alignment horizontal="left" vertical="top"/>
    </xf>
    <xf numFmtId="0" fontId="23" fillId="0" borderId="0" xfId="0" applyFont="1" applyAlignment="1">
      <alignment horizontal="left" vertical="top"/>
    </xf>
    <xf numFmtId="0" fontId="23" fillId="0" borderId="0" xfId="0" applyFont="1" applyAlignment="1">
      <alignment vertical="top"/>
    </xf>
    <xf numFmtId="0" fontId="23" fillId="0" borderId="0" xfId="0" applyFont="1" applyAlignment="1">
      <alignment horizontal="left" vertical="top" wrapText="1"/>
    </xf>
    <xf numFmtId="0" fontId="23" fillId="19" borderId="0" xfId="0" applyFont="1" applyFill="1" applyAlignment="1">
      <alignment horizontal="left" vertical="top" wrapText="1"/>
    </xf>
    <xf numFmtId="0" fontId="26" fillId="0" borderId="0" xfId="0" applyFont="1" applyAlignment="1">
      <alignment horizontal="center" vertical="top"/>
    </xf>
    <xf numFmtId="0" fontId="26" fillId="0" borderId="0" xfId="0" quotePrefix="1" applyFont="1" applyAlignment="1">
      <alignment horizontal="center" vertical="top"/>
    </xf>
    <xf numFmtId="0" fontId="27" fillId="0" borderId="0" xfId="0" applyFont="1" applyAlignment="1">
      <alignment horizontal="center" vertical="top"/>
    </xf>
    <xf numFmtId="0" fontId="26" fillId="0" borderId="0" xfId="0" applyFont="1" applyFill="1" applyAlignment="1">
      <alignment horizontal="center" vertical="top"/>
    </xf>
    <xf numFmtId="0" fontId="9" fillId="0" borderId="0" xfId="21" applyFont="1" applyBorder="1" applyAlignment="1" applyProtection="1">
      <alignment horizontal="center" vertical="center" wrapText="1"/>
    </xf>
    <xf numFmtId="38" fontId="9" fillId="20" borderId="44" xfId="21" applyNumberFormat="1" applyFont="1" applyFill="1" applyBorder="1" applyAlignment="1" applyProtection="1">
      <alignment horizontal="center" vertical="center"/>
    </xf>
    <xf numFmtId="38" fontId="9" fillId="20" borderId="52" xfId="21" applyNumberFormat="1" applyFont="1" applyFill="1" applyBorder="1" applyAlignment="1" applyProtection="1">
      <alignment horizontal="center" vertical="center"/>
    </xf>
    <xf numFmtId="1" fontId="9" fillId="20" borderId="52" xfId="21" applyNumberFormat="1" applyFont="1" applyFill="1" applyBorder="1" applyAlignment="1" applyProtection="1">
      <alignment horizontal="center" vertical="center"/>
    </xf>
    <xf numFmtId="1" fontId="11" fillId="20" borderId="38" xfId="21" applyNumberFormat="1" applyFont="1" applyFill="1" applyBorder="1" applyAlignment="1" applyProtection="1">
      <alignment horizontal="center" vertical="center"/>
    </xf>
    <xf numFmtId="0" fontId="11" fillId="20" borderId="43" xfId="21" applyNumberFormat="1" applyFont="1" applyFill="1" applyBorder="1" applyAlignment="1" applyProtection="1">
      <alignment vertical="center"/>
    </xf>
    <xf numFmtId="0" fontId="9" fillId="20" borderId="36" xfId="21" applyFont="1" applyFill="1" applyBorder="1" applyAlignment="1" applyProtection="1">
      <alignment vertical="center"/>
    </xf>
    <xf numFmtId="0" fontId="9" fillId="20" borderId="43" xfId="21" applyFont="1" applyFill="1" applyBorder="1" applyAlignment="1" applyProtection="1">
      <alignment horizontal="center" vertical="center"/>
    </xf>
    <xf numFmtId="0" fontId="9" fillId="20" borderId="46" xfId="21" applyNumberFormat="1" applyFont="1" applyFill="1" applyBorder="1" applyAlignment="1" applyProtection="1">
      <alignment horizontal="center" vertical="center"/>
    </xf>
    <xf numFmtId="2" fontId="9" fillId="20" borderId="37" xfId="21" applyNumberFormat="1" applyFont="1" applyFill="1" applyBorder="1" applyAlignment="1" applyProtection="1">
      <alignment horizontal="center" vertical="center"/>
    </xf>
    <xf numFmtId="1" fontId="9" fillId="20" borderId="44" xfId="21" applyNumberFormat="1" applyFont="1" applyFill="1" applyBorder="1" applyAlignment="1" applyProtection="1">
      <alignment horizontal="center" vertical="center"/>
    </xf>
    <xf numFmtId="164" fontId="9" fillId="20" borderId="52" xfId="21" applyNumberFormat="1" applyFont="1" applyFill="1" applyBorder="1" applyAlignment="1" applyProtection="1">
      <alignment horizontal="center" vertical="center"/>
    </xf>
    <xf numFmtId="38" fontId="30" fillId="20" borderId="39" xfId="21" applyNumberFormat="1" applyFont="1" applyFill="1" applyBorder="1" applyAlignment="1" applyProtection="1">
      <alignment horizontal="center" vertical="center"/>
    </xf>
    <xf numFmtId="1" fontId="11" fillId="20" borderId="46" xfId="21" applyNumberFormat="1" applyFont="1" applyFill="1" applyBorder="1" applyAlignment="1" applyProtection="1">
      <alignment horizontal="center" vertical="center"/>
    </xf>
    <xf numFmtId="1" fontId="11" fillId="20" borderId="37" xfId="21" applyNumberFormat="1" applyFont="1" applyFill="1" applyBorder="1" applyAlignment="1" applyProtection="1">
      <alignment horizontal="center" vertical="center"/>
    </xf>
    <xf numFmtId="1" fontId="6" fillId="20" borderId="44" xfId="21" applyNumberFormat="1" applyFont="1" applyFill="1" applyBorder="1" applyAlignment="1" applyProtection="1">
      <alignment horizontal="center" vertical="center"/>
    </xf>
    <xf numFmtId="38" fontId="11" fillId="20" borderId="53" xfId="21" applyNumberFormat="1" applyFont="1" applyFill="1" applyBorder="1" applyAlignment="1" applyProtection="1">
      <alignment horizontal="center" vertical="center"/>
    </xf>
    <xf numFmtId="38" fontId="11" fillId="20" borderId="38" xfId="21" applyNumberFormat="1" applyFont="1" applyFill="1" applyBorder="1" applyAlignment="1" applyProtection="1">
      <alignment horizontal="center" vertical="center"/>
    </xf>
    <xf numFmtId="0" fontId="11" fillId="20" borderId="54" xfId="21" applyNumberFormat="1" applyFont="1" applyFill="1" applyBorder="1" applyAlignment="1" applyProtection="1">
      <alignment vertical="center"/>
    </xf>
    <xf numFmtId="0" fontId="9" fillId="20" borderId="55" xfId="21" applyFont="1" applyFill="1" applyBorder="1" applyAlignment="1" applyProtection="1">
      <alignment vertical="center"/>
    </xf>
    <xf numFmtId="0" fontId="9" fillId="20" borderId="54" xfId="21" applyFont="1" applyFill="1" applyBorder="1" applyAlignment="1" applyProtection="1">
      <alignment horizontal="center" vertical="center"/>
    </xf>
    <xf numFmtId="0" fontId="9" fillId="20" borderId="56" xfId="21" applyNumberFormat="1" applyFont="1" applyFill="1" applyBorder="1" applyAlignment="1" applyProtection="1">
      <alignment horizontal="center" vertical="center"/>
    </xf>
    <xf numFmtId="2" fontId="9" fillId="20" borderId="57" xfId="21" applyNumberFormat="1" applyFont="1" applyFill="1" applyBorder="1" applyAlignment="1" applyProtection="1">
      <alignment horizontal="center" vertical="center"/>
    </xf>
    <xf numFmtId="0" fontId="11" fillId="21" borderId="33" xfId="21" applyFont="1" applyFill="1" applyBorder="1" applyAlignment="1" applyProtection="1">
      <alignment horizontal="center" vertical="center"/>
    </xf>
    <xf numFmtId="38" fontId="9" fillId="21" borderId="44" xfId="21" applyNumberFormat="1" applyFont="1" applyFill="1" applyBorder="1" applyAlignment="1" applyProtection="1">
      <alignment horizontal="center" vertical="center"/>
    </xf>
    <xf numFmtId="38" fontId="9" fillId="21" borderId="52" xfId="21" applyNumberFormat="1" applyFont="1" applyFill="1" applyBorder="1" applyAlignment="1" applyProtection="1">
      <alignment horizontal="center" vertical="center"/>
    </xf>
    <xf numFmtId="1" fontId="9" fillId="21" borderId="52" xfId="21" applyNumberFormat="1" applyFont="1" applyFill="1" applyBorder="1" applyAlignment="1" applyProtection="1">
      <alignment horizontal="center" vertical="center"/>
    </xf>
    <xf numFmtId="1" fontId="11" fillId="21" borderId="38" xfId="21" applyNumberFormat="1" applyFont="1" applyFill="1" applyBorder="1" applyAlignment="1" applyProtection="1">
      <alignment horizontal="center" vertical="center"/>
    </xf>
    <xf numFmtId="1" fontId="9" fillId="21" borderId="44" xfId="21" applyNumberFormat="1" applyFont="1" applyFill="1" applyBorder="1" applyAlignment="1" applyProtection="1">
      <alignment horizontal="center" vertical="center"/>
    </xf>
    <xf numFmtId="164" fontId="9" fillId="21" borderId="52" xfId="21" applyNumberFormat="1" applyFont="1" applyFill="1" applyBorder="1" applyAlignment="1" applyProtection="1">
      <alignment horizontal="center" vertical="center"/>
    </xf>
    <xf numFmtId="38" fontId="30" fillId="21" borderId="39" xfId="21" applyNumberFormat="1" applyFont="1" applyFill="1" applyBorder="1" applyAlignment="1" applyProtection="1">
      <alignment horizontal="center" vertical="center"/>
    </xf>
    <xf numFmtId="0" fontId="11" fillId="21" borderId="43" xfId="21" applyNumberFormat="1" applyFont="1" applyFill="1" applyBorder="1" applyAlignment="1" applyProtection="1">
      <alignment vertical="center"/>
    </xf>
    <xf numFmtId="0" fontId="9" fillId="21" borderId="36" xfId="21" applyFont="1" applyFill="1" applyBorder="1" applyAlignment="1" applyProtection="1">
      <alignment vertical="center"/>
    </xf>
    <xf numFmtId="0" fontId="9" fillId="21" borderId="43" xfId="21" applyFont="1" applyFill="1" applyBorder="1" applyAlignment="1" applyProtection="1">
      <alignment horizontal="center" vertical="center"/>
    </xf>
    <xf numFmtId="0" fontId="9" fillId="21" borderId="46" xfId="21" applyNumberFormat="1" applyFont="1" applyFill="1" applyBorder="1" applyAlignment="1" applyProtection="1">
      <alignment horizontal="center" vertical="center"/>
    </xf>
    <xf numFmtId="2" fontId="9" fillId="21" borderId="37" xfId="21" applyNumberFormat="1" applyFont="1" applyFill="1" applyBorder="1" applyAlignment="1" applyProtection="1">
      <alignment horizontal="center" vertical="center"/>
    </xf>
    <xf numFmtId="1" fontId="11" fillId="21" borderId="46" xfId="21" applyNumberFormat="1" applyFont="1" applyFill="1" applyBorder="1" applyAlignment="1" applyProtection="1">
      <alignment horizontal="center" vertical="center"/>
    </xf>
    <xf numFmtId="1" fontId="11" fillId="21" borderId="37" xfId="21" applyNumberFormat="1" applyFont="1" applyFill="1" applyBorder="1" applyAlignment="1" applyProtection="1">
      <alignment horizontal="center" vertical="center"/>
    </xf>
    <xf numFmtId="1" fontId="6" fillId="21" borderId="44" xfId="21" applyNumberFormat="1" applyFont="1" applyFill="1" applyBorder="1" applyAlignment="1" applyProtection="1">
      <alignment horizontal="center" vertical="center"/>
    </xf>
    <xf numFmtId="38" fontId="11" fillId="21" borderId="53" xfId="21" applyNumberFormat="1" applyFont="1" applyFill="1" applyBorder="1" applyAlignment="1" applyProtection="1">
      <alignment horizontal="center" vertical="center"/>
    </xf>
    <xf numFmtId="38" fontId="11" fillId="21" borderId="38" xfId="21" applyNumberFormat="1" applyFont="1" applyFill="1" applyBorder="1" applyAlignment="1" applyProtection="1">
      <alignment horizontal="center" vertical="center"/>
    </xf>
    <xf numFmtId="0" fontId="11" fillId="21" borderId="54" xfId="21" applyNumberFormat="1" applyFont="1" applyFill="1" applyBorder="1" applyAlignment="1" applyProtection="1">
      <alignment vertical="center"/>
    </xf>
    <xf numFmtId="0" fontId="9" fillId="21" borderId="55" xfId="21" applyFont="1" applyFill="1" applyBorder="1" applyAlignment="1" applyProtection="1">
      <alignment vertical="center"/>
    </xf>
    <xf numFmtId="0" fontId="9" fillId="21" borderId="54" xfId="21" applyFont="1" applyFill="1" applyBorder="1" applyAlignment="1" applyProtection="1">
      <alignment horizontal="center" vertical="center"/>
    </xf>
    <xf numFmtId="0" fontId="9" fillId="21" borderId="56" xfId="21" applyNumberFormat="1" applyFont="1" applyFill="1" applyBorder="1" applyAlignment="1" applyProtection="1">
      <alignment horizontal="center" vertical="center"/>
    </xf>
    <xf numFmtId="2" fontId="9" fillId="21" borderId="57" xfId="21" applyNumberFormat="1" applyFont="1" applyFill="1" applyBorder="1" applyAlignment="1" applyProtection="1">
      <alignment horizontal="center" vertical="center"/>
    </xf>
    <xf numFmtId="38" fontId="9" fillId="22" borderId="44" xfId="21" applyNumberFormat="1" applyFont="1" applyFill="1" applyBorder="1" applyAlignment="1" applyProtection="1">
      <alignment horizontal="center" vertical="center"/>
    </xf>
    <xf numFmtId="38" fontId="9" fillId="22" borderId="52" xfId="21" applyNumberFormat="1" applyFont="1" applyFill="1" applyBorder="1" applyAlignment="1" applyProtection="1">
      <alignment horizontal="center" vertical="center"/>
    </xf>
    <xf numFmtId="1" fontId="9" fillId="22" borderId="52" xfId="21" applyNumberFormat="1" applyFont="1" applyFill="1" applyBorder="1" applyAlignment="1" applyProtection="1">
      <alignment horizontal="center" vertical="center"/>
    </xf>
    <xf numFmtId="1" fontId="11" fillId="22" borderId="38" xfId="21" applyNumberFormat="1" applyFont="1" applyFill="1" applyBorder="1" applyAlignment="1" applyProtection="1">
      <alignment horizontal="center" vertical="center"/>
    </xf>
    <xf numFmtId="1" fontId="9" fillId="22" borderId="44" xfId="21" applyNumberFormat="1" applyFont="1" applyFill="1" applyBorder="1" applyAlignment="1" applyProtection="1">
      <alignment horizontal="center" vertical="center"/>
    </xf>
    <xf numFmtId="164" fontId="9" fillId="22" borderId="52" xfId="21" applyNumberFormat="1" applyFont="1" applyFill="1" applyBorder="1" applyAlignment="1" applyProtection="1">
      <alignment horizontal="center" vertical="center"/>
    </xf>
    <xf numFmtId="38" fontId="30" fillId="22" borderId="39" xfId="21" applyNumberFormat="1" applyFont="1" applyFill="1" applyBorder="1" applyAlignment="1" applyProtection="1">
      <alignment horizontal="center" vertical="center"/>
    </xf>
    <xf numFmtId="0" fontId="11" fillId="22" borderId="43" xfId="21" applyNumberFormat="1" applyFont="1" applyFill="1" applyBorder="1" applyAlignment="1" applyProtection="1">
      <alignment vertical="center"/>
    </xf>
    <xf numFmtId="0" fontId="9" fillId="22" borderId="36" xfId="21" applyFont="1" applyFill="1" applyBorder="1" applyAlignment="1" applyProtection="1">
      <alignment vertical="center"/>
    </xf>
    <xf numFmtId="0" fontId="9" fillId="22" borderId="43" xfId="21" applyFont="1" applyFill="1" applyBorder="1" applyAlignment="1" applyProtection="1">
      <alignment horizontal="center" vertical="center"/>
    </xf>
    <xf numFmtId="0" fontId="9" fillId="22" borderId="46" xfId="21" applyNumberFormat="1" applyFont="1" applyFill="1" applyBorder="1" applyAlignment="1" applyProtection="1">
      <alignment horizontal="center" vertical="center"/>
    </xf>
    <xf numFmtId="2" fontId="9" fillId="22" borderId="37" xfId="21" applyNumberFormat="1" applyFont="1" applyFill="1" applyBorder="1" applyAlignment="1" applyProtection="1">
      <alignment horizontal="center" vertical="center"/>
    </xf>
    <xf numFmtId="1" fontId="11" fillId="22" borderId="46" xfId="21" applyNumberFormat="1" applyFont="1" applyFill="1" applyBorder="1" applyAlignment="1" applyProtection="1">
      <alignment horizontal="center" vertical="center"/>
    </xf>
    <xf numFmtId="1" fontId="11" fillId="22" borderId="37" xfId="21" applyNumberFormat="1" applyFont="1" applyFill="1" applyBorder="1" applyAlignment="1" applyProtection="1">
      <alignment horizontal="center" vertical="center"/>
    </xf>
    <xf numFmtId="0" fontId="11" fillId="22" borderId="54" xfId="21" applyNumberFormat="1" applyFont="1" applyFill="1" applyBorder="1" applyAlignment="1" applyProtection="1">
      <alignment vertical="center"/>
    </xf>
    <xf numFmtId="0" fontId="9" fillId="22" borderId="55" xfId="21" applyFont="1" applyFill="1" applyBorder="1" applyAlignment="1" applyProtection="1">
      <alignment vertical="center"/>
    </xf>
    <xf numFmtId="0" fontId="9" fillId="22" borderId="54" xfId="21" applyFont="1" applyFill="1" applyBorder="1" applyAlignment="1" applyProtection="1">
      <alignment horizontal="center" vertical="center"/>
    </xf>
    <xf numFmtId="0" fontId="9" fillId="22" borderId="56" xfId="21" applyNumberFormat="1" applyFont="1" applyFill="1" applyBorder="1" applyAlignment="1" applyProtection="1">
      <alignment horizontal="center" vertical="center"/>
    </xf>
    <xf numFmtId="2" fontId="9" fillId="22" borderId="57" xfId="21" applyNumberFormat="1" applyFont="1" applyFill="1" applyBorder="1" applyAlignment="1" applyProtection="1">
      <alignment horizontal="center" vertical="center"/>
    </xf>
    <xf numFmtId="38" fontId="11" fillId="22" borderId="53" xfId="21" applyNumberFormat="1" applyFont="1" applyFill="1" applyBorder="1" applyAlignment="1" applyProtection="1">
      <alignment horizontal="center" vertical="center"/>
    </xf>
    <xf numFmtId="1" fontId="6" fillId="22" borderId="44" xfId="21" applyNumberFormat="1" applyFont="1" applyFill="1" applyBorder="1" applyAlignment="1" applyProtection="1">
      <alignment horizontal="center" vertical="center"/>
    </xf>
    <xf numFmtId="38" fontId="11" fillId="22" borderId="38" xfId="21" applyNumberFormat="1" applyFont="1" applyFill="1" applyBorder="1" applyAlignment="1" applyProtection="1">
      <alignment horizontal="center" vertical="center"/>
    </xf>
    <xf numFmtId="0" fontId="28" fillId="0" borderId="0" xfId="23" applyFont="1" applyAlignment="1">
      <alignment vertical="center"/>
    </xf>
    <xf numFmtId="0" fontId="28" fillId="0" borderId="58" xfId="23" applyFont="1" applyBorder="1" applyAlignment="1">
      <alignment vertical="center" wrapText="1"/>
    </xf>
    <xf numFmtId="0" fontId="28" fillId="0" borderId="59" xfId="23" applyFont="1" applyBorder="1" applyAlignment="1">
      <alignment vertical="center" wrapText="1"/>
    </xf>
    <xf numFmtId="0" fontId="20" fillId="0" borderId="60" xfId="23" applyFont="1" applyBorder="1" applyAlignment="1">
      <alignment vertical="center" wrapText="1"/>
    </xf>
    <xf numFmtId="0" fontId="20" fillId="19" borderId="61" xfId="23" applyFont="1" applyFill="1" applyBorder="1" applyAlignment="1" applyProtection="1">
      <alignment horizontal="center" vertical="center" wrapText="1"/>
      <protection locked="0"/>
    </xf>
    <xf numFmtId="38" fontId="28" fillId="0" borderId="62" xfId="23" applyNumberFormat="1" applyFont="1" applyFill="1" applyBorder="1" applyAlignment="1">
      <alignment horizontal="center" vertical="center" wrapText="1"/>
    </xf>
    <xf numFmtId="38" fontId="28" fillId="0" borderId="63" xfId="23" applyNumberFormat="1" applyFont="1" applyFill="1" applyBorder="1" applyAlignment="1">
      <alignment horizontal="center" vertical="center" wrapText="1"/>
    </xf>
    <xf numFmtId="0" fontId="28" fillId="0" borderId="64" xfId="23" applyFont="1" applyBorder="1" applyAlignment="1">
      <alignment vertical="center" wrapText="1"/>
    </xf>
    <xf numFmtId="0" fontId="28" fillId="0" borderId="64" xfId="23" applyFont="1" applyFill="1" applyBorder="1" applyAlignment="1">
      <alignment horizontal="center" vertical="center" wrapText="1"/>
    </xf>
    <xf numFmtId="0" fontId="20" fillId="0" borderId="65" xfId="23" applyFont="1" applyFill="1" applyBorder="1" applyAlignment="1">
      <alignment horizontal="center" vertical="center" wrapText="1"/>
    </xf>
    <xf numFmtId="0" fontId="28" fillId="0" borderId="0" xfId="23" applyFont="1" applyBorder="1" applyAlignment="1">
      <alignment vertical="center"/>
    </xf>
    <xf numFmtId="38" fontId="31" fillId="0" borderId="62" xfId="23" applyNumberFormat="1" applyFont="1" applyFill="1" applyBorder="1" applyAlignment="1">
      <alignment horizontal="center" vertical="center" wrapText="1"/>
    </xf>
    <xf numFmtId="1" fontId="31" fillId="0" borderId="63" xfId="23" applyNumberFormat="1" applyFont="1" applyFill="1" applyBorder="1" applyAlignment="1">
      <alignment horizontal="center" vertical="center" wrapText="1"/>
    </xf>
    <xf numFmtId="38" fontId="31" fillId="0" borderId="63" xfId="23" applyNumberFormat="1" applyFont="1" applyFill="1" applyBorder="1" applyAlignment="1">
      <alignment horizontal="center" vertical="center" wrapText="1"/>
    </xf>
    <xf numFmtId="1" fontId="31" fillId="0" borderId="66" xfId="23" applyNumberFormat="1" applyFont="1" applyFill="1" applyBorder="1" applyAlignment="1">
      <alignment horizontal="center" vertical="center" wrapText="1"/>
    </xf>
    <xf numFmtId="0" fontId="20" fillId="0" borderId="67" xfId="23" applyFont="1" applyBorder="1" applyAlignment="1">
      <alignment vertical="center" wrapText="1"/>
    </xf>
    <xf numFmtId="0" fontId="29" fillId="0" borderId="67" xfId="23" applyFont="1" applyFill="1" applyBorder="1" applyAlignment="1">
      <alignment horizontal="center" vertical="center" wrapText="1"/>
    </xf>
    <xf numFmtId="0" fontId="29" fillId="0" borderId="64" xfId="23" applyFont="1" applyFill="1" applyBorder="1" applyAlignment="1">
      <alignment horizontal="center" vertical="center" wrapText="1"/>
    </xf>
    <xf numFmtId="1" fontId="32" fillId="21" borderId="60" xfId="23" applyNumberFormat="1" applyFont="1" applyFill="1" applyBorder="1" applyAlignment="1">
      <alignment horizontal="center" vertical="center" wrapText="1"/>
    </xf>
    <xf numFmtId="0" fontId="32" fillId="0" borderId="68" xfId="23" applyFont="1" applyFill="1" applyBorder="1" applyAlignment="1">
      <alignment horizontal="center" vertical="center" wrapText="1"/>
    </xf>
    <xf numFmtId="1" fontId="32" fillId="20" borderId="60" xfId="23" applyNumberFormat="1" applyFont="1" applyFill="1" applyBorder="1" applyAlignment="1">
      <alignment horizontal="center" vertical="center" wrapText="1"/>
    </xf>
    <xf numFmtId="1" fontId="20" fillId="22" borderId="60" xfId="23" applyNumberFormat="1" applyFont="1" applyFill="1" applyBorder="1" applyAlignment="1">
      <alignment horizontal="center" vertical="center" wrapText="1"/>
    </xf>
    <xf numFmtId="0" fontId="20" fillId="0" borderId="65" xfId="23" applyFont="1" applyBorder="1" applyAlignment="1">
      <alignment vertical="center" wrapText="1"/>
    </xf>
    <xf numFmtId="0" fontId="32" fillId="0" borderId="65" xfId="23" applyFont="1" applyFill="1" applyBorder="1" applyAlignment="1">
      <alignment horizontal="center" vertical="center" wrapText="1"/>
    </xf>
    <xf numFmtId="1" fontId="32" fillId="0" borderId="64" xfId="23" applyNumberFormat="1" applyFont="1" applyFill="1" applyBorder="1" applyAlignment="1">
      <alignment horizontal="center" vertical="center" wrapText="1"/>
    </xf>
    <xf numFmtId="0" fontId="32" fillId="0" borderId="64" xfId="23" applyFont="1" applyFill="1" applyBorder="1" applyAlignment="1">
      <alignment horizontal="center" vertical="center" wrapText="1"/>
    </xf>
    <xf numFmtId="1" fontId="31" fillId="0" borderId="62" xfId="23" applyNumberFormat="1" applyFont="1" applyFill="1" applyBorder="1" applyAlignment="1">
      <alignment horizontal="center" vertical="center" wrapText="1"/>
    </xf>
    <xf numFmtId="0" fontId="20" fillId="0" borderId="0" xfId="23" applyFont="1" applyBorder="1" applyAlignment="1">
      <alignment vertical="center" wrapText="1"/>
    </xf>
    <xf numFmtId="0" fontId="32" fillId="0" borderId="0" xfId="23" applyFont="1" applyFill="1" applyBorder="1" applyAlignment="1">
      <alignment horizontal="center" vertical="center" wrapText="1"/>
    </xf>
    <xf numFmtId="0" fontId="32" fillId="0" borderId="67" xfId="23" applyFont="1" applyFill="1" applyBorder="1" applyAlignment="1">
      <alignment horizontal="center" vertical="center" wrapText="1"/>
    </xf>
    <xf numFmtId="0" fontId="20" fillId="0" borderId="69" xfId="23" applyFont="1" applyBorder="1" applyAlignment="1">
      <alignment vertical="center" wrapText="1"/>
    </xf>
    <xf numFmtId="0" fontId="20" fillId="0" borderId="70" xfId="23" applyFont="1" applyBorder="1" applyAlignment="1">
      <alignment vertical="center" wrapText="1"/>
    </xf>
    <xf numFmtId="1" fontId="32" fillId="21" borderId="66" xfId="23" applyNumberFormat="1" applyFont="1" applyFill="1" applyBorder="1" applyAlignment="1">
      <alignment horizontal="center" vertical="center" wrapText="1"/>
    </xf>
    <xf numFmtId="1" fontId="32" fillId="20" borderId="66" xfId="23" applyNumberFormat="1" applyFont="1" applyFill="1" applyBorder="1" applyAlignment="1">
      <alignment horizontal="center" vertical="center" wrapText="1"/>
    </xf>
    <xf numFmtId="1" fontId="20" fillId="22" borderId="66" xfId="23" applyNumberFormat="1" applyFont="1" applyFill="1" applyBorder="1" applyAlignment="1">
      <alignment horizontal="center" vertical="center" wrapText="1"/>
    </xf>
    <xf numFmtId="0" fontId="20" fillId="0" borderId="71" xfId="23" applyFont="1" applyBorder="1" applyAlignment="1">
      <alignment vertical="center" wrapText="1"/>
    </xf>
    <xf numFmtId="0" fontId="20" fillId="0" borderId="72" xfId="23" applyFont="1" applyFill="1" applyBorder="1" applyAlignment="1">
      <alignment horizontal="center" vertical="center" wrapText="1"/>
    </xf>
    <xf numFmtId="0" fontId="20" fillId="0" borderId="73" xfId="23" applyFont="1" applyBorder="1" applyAlignment="1">
      <alignment vertical="center" wrapText="1"/>
    </xf>
    <xf numFmtId="0" fontId="28" fillId="23" borderId="0" xfId="23" applyFont="1" applyFill="1" applyAlignment="1">
      <alignment vertical="center"/>
    </xf>
    <xf numFmtId="0" fontId="28" fillId="23" borderId="0" xfId="23" applyFont="1" applyFill="1" applyBorder="1" applyAlignment="1">
      <alignment vertical="center"/>
    </xf>
    <xf numFmtId="0" fontId="8" fillId="23" borderId="0" xfId="21" applyFont="1" applyFill="1" applyAlignment="1" applyProtection="1">
      <alignment vertical="center"/>
    </xf>
    <xf numFmtId="0" fontId="9" fillId="23" borderId="0" xfId="21" applyFont="1" applyFill="1" applyAlignment="1" applyProtection="1">
      <alignment vertical="center"/>
    </xf>
    <xf numFmtId="0" fontId="10" fillId="23" borderId="0" xfId="21" applyFont="1" applyFill="1" applyAlignment="1" applyProtection="1">
      <alignment vertical="center"/>
    </xf>
    <xf numFmtId="1" fontId="8" fillId="23" borderId="0" xfId="21" applyNumberFormat="1" applyFont="1" applyFill="1" applyAlignment="1" applyProtection="1">
      <alignment vertical="center"/>
    </xf>
    <xf numFmtId="0" fontId="9" fillId="23" borderId="0" xfId="21" applyFont="1" applyFill="1" applyAlignment="1" applyProtection="1">
      <alignment vertical="center" wrapText="1"/>
    </xf>
    <xf numFmtId="0" fontId="9" fillId="23" borderId="2" xfId="21" applyFont="1" applyFill="1" applyBorder="1" applyAlignment="1" applyProtection="1">
      <alignment vertical="center" wrapText="1"/>
    </xf>
    <xf numFmtId="0" fontId="9" fillId="23" borderId="0" xfId="21" applyFont="1" applyFill="1" applyAlignment="1" applyProtection="1">
      <alignment horizontal="center" vertical="center"/>
    </xf>
    <xf numFmtId="0" fontId="9" fillId="23" borderId="1" xfId="21" applyNumberFormat="1" applyFont="1" applyFill="1" applyBorder="1" applyAlignment="1" applyProtection="1">
      <alignment vertical="center"/>
    </xf>
    <xf numFmtId="2" fontId="9" fillId="23" borderId="1" xfId="21" applyNumberFormat="1" applyFont="1" applyFill="1" applyBorder="1" applyAlignment="1" applyProtection="1">
      <alignment vertical="center"/>
    </xf>
    <xf numFmtId="0" fontId="9" fillId="23" borderId="1" xfId="21" applyFont="1" applyFill="1" applyBorder="1" applyAlignment="1" applyProtection="1">
      <alignment vertical="center"/>
    </xf>
    <xf numFmtId="0" fontId="7" fillId="0" borderId="32" xfId="21" applyFont="1" applyBorder="1" applyAlignment="1" applyProtection="1">
      <alignment horizontal="left" vertical="center" wrapText="1"/>
    </xf>
    <xf numFmtId="0" fontId="23" fillId="23" borderId="0" xfId="0" applyFont="1" applyFill="1" applyAlignment="1">
      <alignment vertical="top"/>
    </xf>
    <xf numFmtId="0" fontId="23" fillId="23" borderId="0" xfId="0" applyFont="1" applyFill="1" applyAlignment="1">
      <alignment horizontal="left" vertical="top"/>
    </xf>
    <xf numFmtId="0" fontId="23" fillId="0" borderId="0" xfId="0" applyFont="1" applyAlignment="1">
      <alignment horizontal="center" vertical="top"/>
    </xf>
    <xf numFmtId="0" fontId="23" fillId="0" borderId="0" xfId="0" applyFont="1" applyAlignment="1">
      <alignment horizontal="left" vertical="top" wrapText="1"/>
    </xf>
    <xf numFmtId="0" fontId="23" fillId="0" borderId="0" xfId="0" applyFont="1" applyAlignment="1">
      <alignment horizontal="left" vertical="top"/>
    </xf>
    <xf numFmtId="0" fontId="23" fillId="21" borderId="0" xfId="0" applyFont="1" applyFill="1" applyAlignment="1">
      <alignment horizontal="left" vertical="top" wrapText="1"/>
    </xf>
    <xf numFmtId="0" fontId="23" fillId="20" borderId="0" xfId="0" applyFont="1" applyFill="1" applyAlignment="1">
      <alignment horizontal="left" vertical="top" wrapText="1"/>
    </xf>
    <xf numFmtId="0" fontId="23" fillId="22" borderId="0" xfId="0" applyFont="1" applyFill="1" applyAlignment="1">
      <alignment horizontal="left" vertical="top" wrapText="1"/>
    </xf>
    <xf numFmtId="0" fontId="23" fillId="24" borderId="0" xfId="0" applyFont="1" applyFill="1" applyAlignment="1">
      <alignment horizontal="left" vertical="top" wrapText="1"/>
    </xf>
    <xf numFmtId="0" fontId="9" fillId="23" borderId="0" xfId="21" applyFont="1" applyFill="1" applyAlignment="1" applyProtection="1">
      <alignment vertical="center" wrapText="1"/>
    </xf>
    <xf numFmtId="0" fontId="9" fillId="23" borderId="0" xfId="0" applyFont="1" applyFill="1" applyAlignment="1" applyProtection="1">
      <alignment vertical="center" wrapText="1"/>
    </xf>
    <xf numFmtId="0" fontId="0" fillId="23" borderId="0" xfId="0" applyFill="1" applyAlignment="1" applyProtection="1">
      <alignment vertical="center"/>
    </xf>
    <xf numFmtId="0" fontId="9" fillId="0" borderId="74" xfId="21" applyFont="1" applyBorder="1" applyAlignment="1" applyProtection="1">
      <alignment horizontal="center" vertical="center" wrapText="1"/>
    </xf>
    <xf numFmtId="0" fontId="9" fillId="0" borderId="32" xfId="21" applyFont="1" applyBorder="1" applyAlignment="1" applyProtection="1">
      <alignment horizontal="center" vertical="center" wrapText="1"/>
    </xf>
    <xf numFmtId="0" fontId="9" fillId="0" borderId="41" xfId="21" applyFont="1" applyBorder="1" applyAlignment="1" applyProtection="1">
      <alignment horizontal="center" vertical="center" wrapText="1"/>
    </xf>
    <xf numFmtId="9" fontId="14" fillId="19" borderId="75" xfId="21" applyNumberFormat="1" applyFont="1" applyFill="1" applyBorder="1" applyAlignment="1" applyProtection="1">
      <alignment horizontal="center" vertical="center"/>
      <protection locked="0"/>
    </xf>
    <xf numFmtId="9" fontId="14" fillId="19" borderId="0" xfId="21" applyNumberFormat="1" applyFont="1" applyFill="1" applyBorder="1" applyAlignment="1" applyProtection="1">
      <alignment horizontal="center" vertical="center"/>
      <protection locked="0"/>
    </xf>
    <xf numFmtId="0" fontId="9" fillId="0" borderId="76" xfId="21" applyFont="1" applyBorder="1" applyAlignment="1" applyProtection="1">
      <alignment horizontal="center" vertical="center" wrapText="1"/>
    </xf>
    <xf numFmtId="0" fontId="9" fillId="0" borderId="34" xfId="21" applyFont="1" applyBorder="1" applyAlignment="1" applyProtection="1">
      <alignment horizontal="center" vertical="center" wrapText="1"/>
    </xf>
    <xf numFmtId="0" fontId="6" fillId="23" borderId="0" xfId="21" applyFont="1" applyFill="1" applyAlignment="1" applyProtection="1">
      <alignment vertical="center"/>
    </xf>
    <xf numFmtId="0" fontId="0" fillId="23" borderId="0" xfId="0" applyFill="1" applyAlignment="1" applyProtection="1">
      <alignment vertical="center" wrapText="1"/>
    </xf>
    <xf numFmtId="0" fontId="11" fillId="19" borderId="32" xfId="21" applyNumberFormat="1" applyFont="1" applyFill="1" applyBorder="1" applyAlignment="1" applyProtection="1">
      <alignment horizontal="center" vertical="center" wrapText="1"/>
      <protection locked="0"/>
    </xf>
    <xf numFmtId="0" fontId="11" fillId="19" borderId="0" xfId="21" applyNumberFormat="1" applyFont="1" applyFill="1" applyBorder="1" applyAlignment="1" applyProtection="1">
      <alignment horizontal="center" vertical="center" wrapText="1"/>
      <protection locked="0"/>
    </xf>
    <xf numFmtId="0" fontId="11" fillId="19" borderId="77" xfId="21" applyNumberFormat="1" applyFont="1" applyFill="1" applyBorder="1" applyAlignment="1" applyProtection="1">
      <alignment horizontal="center" vertical="center" wrapText="1"/>
      <protection locked="0"/>
    </xf>
    <xf numFmtId="0" fontId="12" fillId="23" borderId="0" xfId="0" applyFont="1" applyFill="1" applyAlignment="1" applyProtection="1">
      <alignment vertical="center"/>
    </xf>
    <xf numFmtId="0" fontId="20" fillId="21" borderId="78" xfId="21" applyNumberFormat="1" applyFont="1" applyFill="1" applyBorder="1" applyAlignment="1" applyProtection="1">
      <alignment horizontal="right" vertical="center" wrapText="1"/>
    </xf>
    <xf numFmtId="0" fontId="20" fillId="21" borderId="79" xfId="21" applyNumberFormat="1" applyFont="1" applyFill="1" applyBorder="1" applyAlignment="1" applyProtection="1">
      <alignment horizontal="right" vertical="center" wrapText="1"/>
    </xf>
    <xf numFmtId="0" fontId="20" fillId="21" borderId="80" xfId="21" applyNumberFormat="1" applyFont="1" applyFill="1" applyBorder="1" applyAlignment="1" applyProtection="1">
      <alignment horizontal="right" vertical="center" wrapText="1"/>
    </xf>
    <xf numFmtId="0" fontId="12" fillId="0" borderId="32" xfId="0"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0" fontId="9" fillId="0" borderId="0" xfId="21" applyFont="1" applyAlignment="1" applyProtection="1">
      <alignment vertical="center" wrapText="1"/>
    </xf>
    <xf numFmtId="0" fontId="9" fillId="0" borderId="0" xfId="0" applyFont="1" applyAlignment="1" applyProtection="1">
      <alignment vertical="center" wrapText="1"/>
    </xf>
    <xf numFmtId="0" fontId="12" fillId="0" borderId="0" xfId="0" applyFont="1" applyAlignment="1" applyProtection="1">
      <alignment vertical="center"/>
    </xf>
    <xf numFmtId="0" fontId="0" fillId="0" borderId="0" xfId="0" applyAlignment="1" applyProtection="1">
      <alignment vertical="center"/>
    </xf>
    <xf numFmtId="1" fontId="9" fillId="0" borderId="74" xfId="21" applyNumberFormat="1" applyFont="1" applyBorder="1" applyAlignment="1" applyProtection="1">
      <alignment horizontal="center" vertical="center" wrapText="1"/>
    </xf>
    <xf numFmtId="1" fontId="9" fillId="0" borderId="32" xfId="21" applyNumberFormat="1" applyFont="1" applyBorder="1" applyAlignment="1" applyProtection="1">
      <alignment horizontal="center" vertical="center" wrapText="1"/>
    </xf>
    <xf numFmtId="1" fontId="9" fillId="0" borderId="41" xfId="21" applyNumberFormat="1" applyFont="1" applyBorder="1" applyAlignment="1" applyProtection="1">
      <alignment horizontal="center" vertical="center" wrapText="1"/>
    </xf>
    <xf numFmtId="0" fontId="11" fillId="1" borderId="0" xfId="21" applyFont="1" applyFill="1" applyBorder="1" applyAlignment="1" applyProtection="1">
      <alignment horizontal="center" vertical="center" wrapText="1"/>
    </xf>
    <xf numFmtId="0" fontId="11" fillId="0" borderId="81" xfId="21" applyNumberFormat="1" applyFont="1" applyFill="1" applyBorder="1" applyAlignment="1" applyProtection="1">
      <alignment horizontal="center" vertical="center"/>
    </xf>
    <xf numFmtId="0" fontId="11" fillId="0" borderId="2" xfId="21" applyNumberFormat="1" applyFont="1" applyFill="1" applyBorder="1" applyAlignment="1" applyProtection="1">
      <alignment horizontal="center" vertical="center"/>
    </xf>
    <xf numFmtId="9" fontId="14" fillId="19" borderId="75" xfId="21" applyNumberFormat="1" applyFont="1" applyFill="1" applyBorder="1" applyAlignment="1" applyProtection="1">
      <alignment horizontal="center" vertical="center" wrapText="1"/>
      <protection locked="0"/>
    </xf>
    <xf numFmtId="9" fontId="14" fillId="19" borderId="0" xfId="21" applyNumberFormat="1" applyFont="1" applyFill="1" applyBorder="1" applyAlignment="1" applyProtection="1">
      <alignment horizontal="center" vertical="center" wrapText="1"/>
      <protection locked="0"/>
    </xf>
    <xf numFmtId="0" fontId="20" fillId="20" borderId="78" xfId="21" applyNumberFormat="1" applyFont="1" applyFill="1" applyBorder="1" applyAlignment="1" applyProtection="1">
      <alignment horizontal="right" vertical="center" wrapText="1"/>
    </xf>
    <xf numFmtId="0" fontId="20" fillId="20" borderId="79" xfId="21" applyNumberFormat="1" applyFont="1" applyFill="1" applyBorder="1" applyAlignment="1" applyProtection="1">
      <alignment horizontal="right" vertical="center" wrapText="1"/>
    </xf>
    <xf numFmtId="0" fontId="20" fillId="20" borderId="80" xfId="21" applyNumberFormat="1" applyFont="1" applyFill="1" applyBorder="1" applyAlignment="1" applyProtection="1">
      <alignment horizontal="right" vertical="center" wrapText="1"/>
    </xf>
    <xf numFmtId="0" fontId="20" fillId="22" borderId="78" xfId="21" applyNumberFormat="1" applyFont="1" applyFill="1" applyBorder="1" applyAlignment="1" applyProtection="1">
      <alignment horizontal="right" vertical="center" wrapText="1"/>
    </xf>
    <xf numFmtId="0" fontId="20" fillId="22" borderId="79" xfId="21" applyNumberFormat="1" applyFont="1" applyFill="1" applyBorder="1" applyAlignment="1" applyProtection="1">
      <alignment horizontal="right" vertical="center" wrapText="1"/>
    </xf>
    <xf numFmtId="0" fontId="20" fillId="22" borderId="80" xfId="21" applyNumberFormat="1" applyFont="1" applyFill="1" applyBorder="1" applyAlignment="1" applyProtection="1">
      <alignment horizontal="right" vertical="center" wrapText="1"/>
    </xf>
    <xf numFmtId="0" fontId="28" fillId="0" borderId="82" xfId="23" applyFont="1" applyBorder="1" applyAlignment="1">
      <alignment vertical="center" wrapText="1"/>
    </xf>
    <xf numFmtId="0" fontId="28" fillId="0" borderId="83" xfId="23" applyFont="1" applyBorder="1" applyAlignment="1">
      <alignment vertical="center" wrapText="1"/>
    </xf>
    <xf numFmtId="0" fontId="20" fillId="21" borderId="82" xfId="23" applyFont="1" applyFill="1" applyBorder="1" applyAlignment="1">
      <alignment horizontal="center" vertical="center" wrapText="1"/>
    </xf>
    <xf numFmtId="0" fontId="20" fillId="21" borderId="58" xfId="23" applyFont="1" applyFill="1" applyBorder="1" applyAlignment="1">
      <alignment horizontal="center" vertical="center" wrapText="1"/>
    </xf>
    <xf numFmtId="0" fontId="20" fillId="20" borderId="82" xfId="23" applyFont="1" applyFill="1" applyBorder="1" applyAlignment="1">
      <alignment horizontal="center" vertical="center" wrapText="1"/>
    </xf>
    <xf numFmtId="0" fontId="20" fillId="20" borderId="58" xfId="23" applyFont="1" applyFill="1" applyBorder="1" applyAlignment="1">
      <alignment horizontal="center" vertical="center" wrapText="1"/>
    </xf>
    <xf numFmtId="0" fontId="20" fillId="22" borderId="82" xfId="23" applyFont="1" applyFill="1" applyBorder="1" applyAlignment="1">
      <alignment horizontal="center" vertical="center" wrapText="1"/>
    </xf>
    <xf numFmtId="0" fontId="20" fillId="22" borderId="58" xfId="23" applyFont="1" applyFill="1" applyBorder="1" applyAlignment="1">
      <alignment horizontal="center" vertical="center" wrapText="1"/>
    </xf>
    <xf numFmtId="0" fontId="26" fillId="21" borderId="83" xfId="23" applyFont="1" applyFill="1" applyBorder="1" applyAlignment="1">
      <alignment horizontal="center" vertical="center" wrapText="1"/>
    </xf>
    <xf numFmtId="0" fontId="26" fillId="21" borderId="59" xfId="23" applyFont="1" applyFill="1" applyBorder="1" applyAlignment="1">
      <alignment horizontal="center" vertical="center" wrapText="1"/>
    </xf>
    <xf numFmtId="0" fontId="26" fillId="20" borderId="83" xfId="23" applyFont="1" applyFill="1" applyBorder="1" applyAlignment="1">
      <alignment horizontal="center" vertical="center" wrapText="1"/>
    </xf>
    <xf numFmtId="0" fontId="26" fillId="20" borderId="59" xfId="23" applyFont="1" applyFill="1" applyBorder="1" applyAlignment="1">
      <alignment horizontal="center" vertical="center" wrapText="1"/>
    </xf>
    <xf numFmtId="0" fontId="26" fillId="22" borderId="83" xfId="23" applyFont="1" applyFill="1" applyBorder="1" applyAlignment="1">
      <alignment horizontal="center" vertical="center" wrapText="1"/>
    </xf>
    <xf numFmtId="0" fontId="26" fillId="22" borderId="59" xfId="23" applyFont="1" applyFill="1" applyBorder="1" applyAlignment="1">
      <alignment horizontal="center" vertical="center" wrapText="1"/>
    </xf>
    <xf numFmtId="1" fontId="20" fillId="0" borderId="62" xfId="23" applyNumberFormat="1" applyFont="1" applyFill="1" applyBorder="1" applyAlignment="1">
      <alignment horizontal="center" vertical="center" wrapText="1"/>
    </xf>
    <xf numFmtId="1" fontId="20" fillId="0" borderId="85" xfId="23" applyNumberFormat="1" applyFont="1" applyFill="1" applyBorder="1" applyAlignment="1">
      <alignment horizontal="center" vertical="center" wrapText="1"/>
    </xf>
    <xf numFmtId="1" fontId="20" fillId="0" borderId="66" xfId="23" applyNumberFormat="1" applyFont="1" applyFill="1" applyBorder="1" applyAlignment="1">
      <alignment horizontal="center" vertical="center" wrapText="1"/>
    </xf>
    <xf numFmtId="2" fontId="20" fillId="0" borderId="61" xfId="23" applyNumberFormat="1" applyFont="1" applyFill="1" applyBorder="1" applyAlignment="1">
      <alignment horizontal="center" vertical="center" wrapText="1"/>
    </xf>
    <xf numFmtId="0" fontId="20" fillId="0" borderId="84" xfId="23" applyFont="1" applyFill="1" applyBorder="1" applyAlignment="1">
      <alignment horizontal="center" vertical="center" wrapText="1"/>
    </xf>
    <xf numFmtId="2" fontId="20" fillId="0" borderId="84" xfId="23" applyNumberFormat="1" applyFont="1" applyFill="1" applyBorder="1" applyAlignment="1">
      <alignment horizontal="center" vertical="center" wrapText="1"/>
    </xf>
    <xf numFmtId="0" fontId="20" fillId="0" borderId="61" xfId="23" applyFont="1" applyFill="1" applyBorder="1" applyAlignment="1">
      <alignment horizontal="center" vertical="center" wrapText="1"/>
    </xf>
    <xf numFmtId="1" fontId="20" fillId="0" borderId="61" xfId="23" applyNumberFormat="1" applyFont="1" applyFill="1" applyBorder="1" applyAlignment="1">
      <alignment horizontal="center" vertical="center" wrapText="1"/>
    </xf>
    <xf numFmtId="1" fontId="20" fillId="0" borderId="84" xfId="23" applyNumberFormat="1" applyFont="1" applyFill="1" applyBorder="1" applyAlignment="1">
      <alignment horizontal="center" vertical="center" wrapText="1"/>
    </xf>
    <xf numFmtId="164" fontId="20" fillId="0" borderId="61" xfId="23" applyNumberFormat="1" applyFont="1" applyFill="1" applyBorder="1" applyAlignment="1">
      <alignment horizontal="center" vertical="center" wrapText="1"/>
    </xf>
    <xf numFmtId="164" fontId="20" fillId="0" borderId="84" xfId="23" applyNumberFormat="1" applyFont="1" applyFill="1" applyBorder="1" applyAlignment="1">
      <alignment horizontal="center" vertical="center" wrapText="1"/>
    </xf>
    <xf numFmtId="0" fontId="23" fillId="0" borderId="0" xfId="23" applyFont="1" applyAlignment="1">
      <alignment horizontal="left" vertical="center"/>
    </xf>
    <xf numFmtId="0" fontId="20" fillId="0" borderId="90" xfId="23" applyFont="1" applyBorder="1" applyAlignment="1">
      <alignment horizontal="left" vertical="center" wrapText="1"/>
    </xf>
    <xf numFmtId="0" fontId="20" fillId="0" borderId="91" xfId="23" applyFont="1" applyBorder="1" applyAlignment="1">
      <alignment horizontal="left" vertical="center" wrapText="1"/>
    </xf>
    <xf numFmtId="0" fontId="28" fillId="0" borderId="86" xfId="23" applyFont="1" applyBorder="1" applyAlignment="1">
      <alignment horizontal="left" vertical="center" wrapText="1"/>
    </xf>
    <xf numFmtId="0" fontId="28" fillId="0" borderId="87" xfId="23" applyFont="1" applyBorder="1" applyAlignment="1">
      <alignment horizontal="left" vertical="center" wrapText="1"/>
    </xf>
    <xf numFmtId="0" fontId="20" fillId="0" borderId="86" xfId="23" applyFont="1" applyBorder="1" applyAlignment="1">
      <alignment horizontal="left" vertical="center" wrapText="1"/>
    </xf>
    <xf numFmtId="0" fontId="20" fillId="0" borderId="87" xfId="23" applyFont="1" applyBorder="1" applyAlignment="1">
      <alignment horizontal="left" vertical="center" wrapText="1"/>
    </xf>
    <xf numFmtId="1" fontId="32" fillId="0" borderId="62" xfId="23" applyNumberFormat="1" applyFont="1" applyFill="1" applyBorder="1" applyAlignment="1">
      <alignment horizontal="center" vertical="center" wrapText="1"/>
    </xf>
    <xf numFmtId="1" fontId="32" fillId="0" borderId="85" xfId="23" applyNumberFormat="1" applyFont="1" applyFill="1" applyBorder="1" applyAlignment="1">
      <alignment horizontal="center" vertical="center" wrapText="1"/>
    </xf>
    <xf numFmtId="1" fontId="32" fillId="0" borderId="66" xfId="23" applyNumberFormat="1" applyFont="1" applyFill="1" applyBorder="1" applyAlignment="1">
      <alignment horizontal="center" vertical="center" wrapText="1"/>
    </xf>
    <xf numFmtId="0" fontId="20" fillId="0" borderId="69" xfId="23" applyFont="1" applyBorder="1" applyAlignment="1">
      <alignment horizontal="left" vertical="center" wrapText="1"/>
    </xf>
    <xf numFmtId="0" fontId="20" fillId="0" borderId="70" xfId="23" applyFont="1" applyBorder="1" applyAlignment="1">
      <alignment horizontal="left" vertical="center" wrapText="1"/>
    </xf>
    <xf numFmtId="0" fontId="32" fillId="0" borderId="62" xfId="23" applyFont="1" applyFill="1" applyBorder="1" applyAlignment="1">
      <alignment horizontal="center" vertical="center" wrapText="1"/>
    </xf>
    <xf numFmtId="0" fontId="32" fillId="0" borderId="85" xfId="23" applyFont="1" applyFill="1" applyBorder="1" applyAlignment="1">
      <alignment horizontal="center" vertical="center" wrapText="1"/>
    </xf>
    <xf numFmtId="0" fontId="32" fillId="0" borderId="66" xfId="23" applyFont="1" applyFill="1" applyBorder="1" applyAlignment="1">
      <alignment horizontal="center" vertical="center" wrapText="1"/>
    </xf>
    <xf numFmtId="0" fontId="20" fillId="0" borderId="88" xfId="23" applyFont="1" applyBorder="1" applyAlignment="1">
      <alignment horizontal="left" vertical="center" wrapText="1"/>
    </xf>
    <xf numFmtId="0" fontId="20" fillId="0" borderId="89" xfId="23" applyFont="1" applyBorder="1" applyAlignment="1">
      <alignment horizontal="left" vertical="center" wrapText="1"/>
    </xf>
    <xf numFmtId="0" fontId="20" fillId="0" borderId="61" xfId="23" applyFont="1" applyBorder="1" applyAlignment="1">
      <alignment horizontal="left" vertical="center" wrapText="1"/>
    </xf>
    <xf numFmtId="0" fontId="20" fillId="0" borderId="84" xfId="23" applyFont="1" applyBorder="1" applyAlignment="1">
      <alignment horizontal="left" vertical="center" wrapText="1"/>
    </xf>
    <xf numFmtId="0" fontId="20" fillId="25" borderId="61" xfId="23" applyFont="1" applyFill="1" applyBorder="1" applyAlignment="1">
      <alignment horizontal="right" vertical="center"/>
    </xf>
    <xf numFmtId="0" fontId="33" fillId="25" borderId="64" xfId="23" applyFont="1" applyFill="1" applyBorder="1" applyAlignment="1">
      <alignment horizontal="right" vertical="center"/>
    </xf>
    <xf numFmtId="0" fontId="33" fillId="25" borderId="84" xfId="23" applyFont="1" applyFill="1" applyBorder="1" applyAlignment="1">
      <alignment horizontal="right" vertical="center"/>
    </xf>
    <xf numFmtId="0" fontId="28" fillId="0" borderId="90" xfId="23" applyFont="1" applyBorder="1" applyAlignment="1">
      <alignment horizontal="left" vertical="center" wrapText="1"/>
    </xf>
    <xf numFmtId="0" fontId="28" fillId="0" borderId="91" xfId="23" applyFont="1" applyBorder="1" applyAlignment="1">
      <alignment horizontal="left" vertical="center" wrapText="1"/>
    </xf>
    <xf numFmtId="0" fontId="28" fillId="0" borderId="88" xfId="23" applyFont="1" applyBorder="1" applyAlignment="1">
      <alignment horizontal="left" vertical="center" wrapText="1"/>
    </xf>
    <xf numFmtId="0" fontId="28" fillId="0" borderId="89" xfId="23" applyFont="1" applyBorder="1" applyAlignment="1">
      <alignment horizontal="left" vertical="center" wrapText="1"/>
    </xf>
    <xf numFmtId="0" fontId="17" fillId="17" borderId="25" xfId="21" applyNumberFormat="1" applyFont="1" applyFill="1" applyBorder="1" applyAlignment="1" applyProtection="1">
      <alignment horizontal="center" vertical="center" wrapText="1"/>
    </xf>
    <xf numFmtId="0" fontId="9" fillId="0" borderId="0" xfId="0" applyFont="1" applyBorder="1" applyAlignment="1">
      <alignment horizontal="center" vertical="center"/>
    </xf>
    <xf numFmtId="0" fontId="17" fillId="17" borderId="92" xfId="21" applyNumberFormat="1" applyFont="1" applyFill="1" applyBorder="1" applyAlignment="1" applyProtection="1">
      <alignment horizontal="center" vertical="center" wrapText="1"/>
    </xf>
    <xf numFmtId="0" fontId="9" fillId="0" borderId="93" xfId="0" applyFont="1" applyBorder="1" applyAlignment="1">
      <alignment horizontal="center"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9" fillId="0" borderId="0" xfId="21" applyNumberFormat="1" applyFont="1" applyFill="1" applyBorder="1" applyAlignment="1" applyProtection="1">
      <alignment vertical="center" wrapText="1"/>
    </xf>
    <xf numFmtId="0" fontId="9" fillId="0" borderId="0" xfId="0" applyFont="1" applyAlignment="1">
      <alignment vertical="center"/>
    </xf>
    <xf numFmtId="0" fontId="7" fillId="0" borderId="0" xfId="21" applyFont="1" applyBorder="1" applyAlignment="1" applyProtection="1">
      <alignment horizontal="left" vertical="center" wrapText="1"/>
      <protection locked="0"/>
    </xf>
    <xf numFmtId="0" fontId="0" fillId="0" borderId="0" xfId="0" applyAlignment="1">
      <alignment vertical="center" wrapText="1"/>
    </xf>
    <xf numFmtId="0" fontId="0" fillId="0" borderId="0" xfId="0" applyBorder="1" applyAlignment="1">
      <alignment vertical="center" wrapText="1"/>
    </xf>
    <xf numFmtId="0" fontId="9" fillId="0" borderId="96" xfId="21" applyFont="1" applyBorder="1" applyAlignment="1" applyProtection="1">
      <alignment horizontal="center" vertical="center" wrapText="1"/>
    </xf>
    <xf numFmtId="0" fontId="12" fillId="0" borderId="9" xfId="0" applyFont="1" applyBorder="1" applyAlignment="1">
      <alignment horizontal="center" vertical="center" wrapText="1"/>
    </xf>
    <xf numFmtId="0" fontId="12" fillId="0" borderId="97" xfId="0" applyFont="1" applyBorder="1" applyAlignment="1">
      <alignment horizontal="center" vertical="center" wrapText="1"/>
    </xf>
    <xf numFmtId="1" fontId="9" fillId="0" borderId="96" xfId="21" applyNumberFormat="1" applyFont="1" applyBorder="1" applyAlignment="1" applyProtection="1">
      <alignment horizontal="center" vertical="center" wrapText="1"/>
    </xf>
    <xf numFmtId="0" fontId="9" fillId="0" borderId="9" xfId="0" applyFont="1" applyBorder="1" applyAlignment="1">
      <alignment horizontal="center" vertical="center" wrapText="1"/>
    </xf>
    <xf numFmtId="0" fontId="0" fillId="0" borderId="97" xfId="0" applyBorder="1" applyAlignment="1">
      <alignment horizontal="center" vertical="center" wrapText="1"/>
    </xf>
    <xf numFmtId="0" fontId="9" fillId="0" borderId="0" xfId="0" applyFont="1" applyAlignment="1">
      <alignment vertical="center" wrapText="1"/>
    </xf>
    <xf numFmtId="0" fontId="9" fillId="0" borderId="2" xfId="0" applyFont="1" applyBorder="1" applyAlignment="1">
      <alignment vertical="center" wrapText="1"/>
    </xf>
    <xf numFmtId="0" fontId="12" fillId="0" borderId="0" xfId="0" applyFont="1" applyAlignment="1">
      <alignment vertical="center"/>
    </xf>
  </cellXfs>
  <cellStyles count="2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dbkatalog" xfId="19"/>
    <cellStyle name="DB-Katalog" xfId="20"/>
    <cellStyle name="Normal" xfId="0" builtinId="0"/>
    <cellStyle name="Normal_mast" xfId="21"/>
    <cellStyle name="Pourcentage" xfId="22" builtinId="5"/>
    <cellStyle name="Standard 2" xfId="23"/>
    <cellStyle name="test" xfId="24"/>
  </cellStyles>
  <dxfs count="0"/>
  <tableStyles count="0" defaultTableStyle="TableStyleMedium2" defaultPivotStyle="PivotStyleLight16"/>
  <colors>
    <mruColors>
      <color rgb="FF66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daniel.boehler/Eigene%20Dateien/Daten%20Dani/FiBL/FiBL%20Bienen/Tiere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Info"/>
      <sheetName val="ST"/>
      <sheetName val="Fut"/>
      <sheetName val="P"/>
      <sheetName val="GVE"/>
      <sheetName val="D1"/>
      <sheetName val="Miku"/>
      <sheetName val="Miku2"/>
      <sheetName val="Miku3"/>
      <sheetName val="Zuchtr"/>
      <sheetName val="Muku"/>
      <sheetName val="Muku2"/>
      <sheetName val="MuKu3"/>
      <sheetName val="M1"/>
      <sheetName val="M2"/>
      <sheetName val="M3"/>
      <sheetName val="KM1"/>
      <sheetName val="KM2"/>
      <sheetName val="Rücks."/>
      <sheetName val="D2"/>
      <sheetName val="Mz"/>
      <sheetName val="Sf"/>
      <sheetName val="Pf"/>
      <sheetName val="Hi"/>
      <sheetName val="D3"/>
      <sheetName val="Sw1"/>
      <sheetName val="Sw2"/>
      <sheetName val="Sw3"/>
      <sheetName val="Zs"/>
      <sheetName val="D4"/>
      <sheetName val="Lh1"/>
      <sheetName val="Lh2"/>
      <sheetName val="Jh"/>
      <sheetName val="Gm"/>
      <sheetName val="Rücks.2"/>
      <sheetName val="BH"/>
      <sheetName val="modDBKAT02"/>
    </sheetNames>
    <sheetDataSet>
      <sheetData sheetId="0"/>
      <sheetData sheetId="1">
        <row r="38">
          <cell r="D38">
            <v>3.5000000000000003E-2</v>
          </cell>
        </row>
      </sheetData>
      <sheetData sheetId="2"/>
      <sheetData sheetId="3">
        <row r="73">
          <cell r="E73">
            <v>16.100000000000001</v>
          </cell>
        </row>
        <row r="74">
          <cell r="E74">
            <v>46.5</v>
          </cell>
        </row>
        <row r="75">
          <cell r="E75">
            <v>44.1</v>
          </cell>
        </row>
        <row r="76">
          <cell r="E76">
            <v>43</v>
          </cell>
        </row>
        <row r="77">
          <cell r="E77">
            <v>33.799999999999997</v>
          </cell>
        </row>
      </sheetData>
      <sheetData sheetId="4">
        <row r="52">
          <cell r="D52">
            <v>18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115" zoomScaleNormal="115" workbookViewId="0">
      <selection activeCell="B1" sqref="B1"/>
    </sheetView>
  </sheetViews>
  <sheetFormatPr baseColWidth="10" defaultColWidth="11.5703125" defaultRowHeight="12.75"/>
  <cols>
    <col min="1" max="1" width="3.7109375" style="269" customWidth="1"/>
    <col min="2" max="2" width="9.85546875" style="269" customWidth="1"/>
    <col min="3" max="3" width="75.85546875" style="269" customWidth="1"/>
    <col min="4" max="17" width="11.5703125" style="396"/>
    <col min="18" max="16384" width="11.5703125" style="270"/>
  </cols>
  <sheetData>
    <row r="1" spans="1:3" ht="18">
      <c r="A1" s="268" t="s">
        <v>109</v>
      </c>
      <c r="B1" s="268"/>
    </row>
    <row r="2" spans="1:3">
      <c r="A2" s="273"/>
    </row>
    <row r="3" spans="1:3">
      <c r="A3" s="274" t="s">
        <v>105</v>
      </c>
      <c r="B3" s="399" t="s">
        <v>212</v>
      </c>
      <c r="C3" s="399"/>
    </row>
    <row r="4" spans="1:3">
      <c r="A4" s="275"/>
      <c r="B4" s="401" t="s">
        <v>118</v>
      </c>
      <c r="C4" s="401"/>
    </row>
    <row r="5" spans="1:3">
      <c r="A5" s="275"/>
      <c r="B5" s="402" t="s">
        <v>213</v>
      </c>
      <c r="C5" s="402"/>
    </row>
    <row r="6" spans="1:3">
      <c r="A6" s="275"/>
      <c r="B6" s="403" t="s">
        <v>110</v>
      </c>
      <c r="C6" s="403"/>
    </row>
    <row r="7" spans="1:3">
      <c r="A7" s="275"/>
      <c r="B7" s="404" t="s">
        <v>215</v>
      </c>
      <c r="C7" s="404"/>
    </row>
    <row r="8" spans="1:3">
      <c r="A8" s="273"/>
      <c r="B8" s="399"/>
      <c r="C8" s="399"/>
    </row>
    <row r="9" spans="1:3" ht="25.9" customHeight="1">
      <c r="A9" s="274" t="s">
        <v>106</v>
      </c>
      <c r="B9" s="399" t="s">
        <v>111</v>
      </c>
      <c r="C9" s="399"/>
    </row>
    <row r="10" spans="1:3" ht="15.75" customHeight="1">
      <c r="A10" s="276"/>
      <c r="B10" s="272" t="s">
        <v>112</v>
      </c>
      <c r="C10" s="271"/>
    </row>
    <row r="11" spans="1:3">
      <c r="A11" s="273"/>
      <c r="B11" s="399"/>
      <c r="C11" s="399"/>
    </row>
    <row r="12" spans="1:3" ht="43.9" customHeight="1">
      <c r="A12" s="274" t="s">
        <v>107</v>
      </c>
      <c r="B12" s="399" t="s">
        <v>113</v>
      </c>
      <c r="C12" s="399"/>
    </row>
    <row r="13" spans="1:3">
      <c r="A13" s="273"/>
      <c r="B13" s="399"/>
      <c r="C13" s="399"/>
    </row>
    <row r="14" spans="1:3" ht="34.15" customHeight="1">
      <c r="A14" s="274" t="s">
        <v>108</v>
      </c>
      <c r="B14" s="399" t="s">
        <v>214</v>
      </c>
      <c r="C14" s="399"/>
    </row>
    <row r="15" spans="1:3" ht="25.9" customHeight="1">
      <c r="A15" s="273"/>
      <c r="B15" s="399" t="s">
        <v>114</v>
      </c>
      <c r="C15" s="399"/>
    </row>
    <row r="16" spans="1:3">
      <c r="A16" s="273"/>
      <c r="B16" s="399"/>
      <c r="C16" s="399"/>
    </row>
    <row r="17" spans="1:3">
      <c r="A17" s="273"/>
      <c r="B17" s="399"/>
      <c r="C17" s="399"/>
    </row>
    <row r="18" spans="1:3" ht="42" customHeight="1">
      <c r="A18" s="399" t="s">
        <v>115</v>
      </c>
      <c r="B18" s="400"/>
      <c r="C18" s="400"/>
    </row>
    <row r="19" spans="1:3">
      <c r="A19" s="398"/>
      <c r="B19" s="399"/>
      <c r="C19" s="399"/>
    </row>
    <row r="20" spans="1:3" ht="30.6" customHeight="1">
      <c r="A20" s="399" t="s">
        <v>116</v>
      </c>
      <c r="B20" s="400"/>
      <c r="C20" s="400"/>
    </row>
    <row r="22" spans="1:3" s="396" customFormat="1">
      <c r="A22" s="397"/>
      <c r="B22" s="397"/>
      <c r="C22" s="397"/>
    </row>
    <row r="23" spans="1:3" s="396" customFormat="1">
      <c r="A23" s="397" t="s">
        <v>117</v>
      </c>
      <c r="B23" s="397"/>
      <c r="C23" s="397"/>
    </row>
    <row r="24" spans="1:3" s="396" customFormat="1">
      <c r="A24" s="397"/>
      <c r="B24" s="397"/>
      <c r="C24" s="397"/>
    </row>
    <row r="25" spans="1:3" s="396" customFormat="1">
      <c r="A25" s="397"/>
      <c r="B25" s="397"/>
      <c r="C25" s="397"/>
    </row>
    <row r="26" spans="1:3" s="396" customFormat="1">
      <c r="A26" s="397"/>
      <c r="B26" s="397"/>
      <c r="C26" s="397"/>
    </row>
    <row r="27" spans="1:3" s="396" customFormat="1">
      <c r="A27" s="397"/>
      <c r="B27" s="397"/>
      <c r="C27" s="397"/>
    </row>
    <row r="28" spans="1:3" s="396" customFormat="1">
      <c r="A28" s="397"/>
      <c r="B28" s="397"/>
      <c r="C28" s="397"/>
    </row>
    <row r="29" spans="1:3" s="396" customFormat="1">
      <c r="A29" s="397"/>
      <c r="B29" s="397"/>
      <c r="C29" s="397"/>
    </row>
    <row r="30" spans="1:3" s="396" customFormat="1">
      <c r="A30" s="397"/>
      <c r="B30" s="397"/>
      <c r="C30" s="397"/>
    </row>
    <row r="31" spans="1:3" s="396" customFormat="1">
      <c r="A31" s="397"/>
      <c r="B31" s="397"/>
      <c r="C31" s="397"/>
    </row>
    <row r="32" spans="1:3" s="396" customFormat="1">
      <c r="A32" s="397"/>
      <c r="B32" s="397"/>
      <c r="C32" s="397"/>
    </row>
    <row r="33" spans="1:3" s="396" customFormat="1">
      <c r="A33" s="397"/>
      <c r="B33" s="397"/>
      <c r="C33" s="397"/>
    </row>
    <row r="34" spans="1:3" s="396" customFormat="1">
      <c r="A34" s="397"/>
      <c r="B34" s="397"/>
      <c r="C34" s="397"/>
    </row>
    <row r="35" spans="1:3" s="396" customFormat="1">
      <c r="A35" s="397"/>
      <c r="B35" s="397"/>
      <c r="C35" s="397"/>
    </row>
    <row r="36" spans="1:3" s="396" customFormat="1">
      <c r="A36" s="397"/>
      <c r="B36" s="397"/>
      <c r="C36" s="397"/>
    </row>
    <row r="37" spans="1:3" s="396" customFormat="1">
      <c r="A37" s="397"/>
      <c r="B37" s="397"/>
      <c r="C37" s="397"/>
    </row>
    <row r="38" spans="1:3" s="396" customFormat="1">
      <c r="A38" s="397"/>
      <c r="B38" s="397"/>
      <c r="C38" s="397"/>
    </row>
    <row r="39" spans="1:3" s="396" customFormat="1">
      <c r="A39" s="397"/>
      <c r="B39" s="397"/>
      <c r="C39" s="397"/>
    </row>
    <row r="40" spans="1:3" s="396" customFormat="1">
      <c r="A40" s="397"/>
      <c r="B40" s="397"/>
      <c r="C40" s="397"/>
    </row>
    <row r="41" spans="1:3" s="396" customFormat="1">
      <c r="A41" s="397"/>
      <c r="B41" s="397"/>
      <c r="C41" s="397"/>
    </row>
    <row r="42" spans="1:3" s="396" customFormat="1">
      <c r="A42" s="397"/>
      <c r="B42" s="397"/>
      <c r="C42" s="397"/>
    </row>
    <row r="43" spans="1:3" s="396" customFormat="1">
      <c r="A43" s="397"/>
      <c r="B43" s="397"/>
      <c r="C43" s="397"/>
    </row>
    <row r="44" spans="1:3" s="396" customFormat="1">
      <c r="A44" s="397"/>
      <c r="B44" s="397"/>
      <c r="C44" s="397"/>
    </row>
    <row r="45" spans="1:3" s="396" customFormat="1">
      <c r="A45" s="397"/>
      <c r="B45" s="397"/>
      <c r="C45" s="397"/>
    </row>
    <row r="46" spans="1:3" s="396" customFormat="1">
      <c r="A46" s="397"/>
      <c r="B46" s="397"/>
      <c r="C46" s="397"/>
    </row>
    <row r="47" spans="1:3" s="396" customFormat="1">
      <c r="A47" s="397"/>
      <c r="B47" s="397"/>
      <c r="C47" s="397"/>
    </row>
    <row r="48" spans="1:3" s="396" customFormat="1">
      <c r="A48" s="397"/>
      <c r="B48" s="397"/>
      <c r="C48" s="397"/>
    </row>
    <row r="49" spans="1:3" s="396" customFormat="1">
      <c r="A49" s="397"/>
      <c r="B49" s="397"/>
      <c r="C49" s="397"/>
    </row>
    <row r="50" spans="1:3" s="396" customFormat="1">
      <c r="A50" s="397"/>
      <c r="B50" s="397"/>
      <c r="C50" s="397"/>
    </row>
  </sheetData>
  <mergeCells count="17">
    <mergeCell ref="B9:C9"/>
    <mergeCell ref="B3:C3"/>
    <mergeCell ref="B4:C4"/>
    <mergeCell ref="B5:C5"/>
    <mergeCell ref="B6:C6"/>
    <mergeCell ref="B7:C7"/>
    <mergeCell ref="B8:C8"/>
    <mergeCell ref="A18:C18"/>
    <mergeCell ref="A20:C20"/>
    <mergeCell ref="B17:C17"/>
    <mergeCell ref="B19:C19"/>
    <mergeCell ref="B11:C11"/>
    <mergeCell ref="B12:C12"/>
    <mergeCell ref="B13:C13"/>
    <mergeCell ref="B14:C14"/>
    <mergeCell ref="B15:C15"/>
    <mergeCell ref="B16:C16"/>
  </mergeCells>
  <pageMargins left="0.70866141732283472" right="0.70866141732283472" top="0.78740157480314965" bottom="0.78740157480314965"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78"/>
  <sheetViews>
    <sheetView showGridLines="0" showZeros="0" showOutlineSymbols="0" zoomScale="110" zoomScaleNormal="110" workbookViewId="0">
      <selection activeCell="A15" sqref="A15"/>
    </sheetView>
  </sheetViews>
  <sheetFormatPr baseColWidth="10" defaultRowHeight="12"/>
  <cols>
    <col min="1" max="1" width="54.5703125" style="1" customWidth="1"/>
    <col min="2" max="2" width="15.7109375" style="1" customWidth="1"/>
    <col min="3" max="3" width="9.7109375" style="4" customWidth="1"/>
    <col min="4" max="4" width="9.7109375" style="13" customWidth="1"/>
    <col min="5" max="5" width="9.7109375" style="14" customWidth="1"/>
    <col min="6" max="6" width="9.7109375" style="15" customWidth="1"/>
    <col min="7" max="7" width="15.7109375" style="179" customWidth="1"/>
    <col min="8" max="16" width="11.42578125" style="385"/>
    <col min="17" max="16384" width="11.42578125" style="1"/>
  </cols>
  <sheetData>
    <row r="1" spans="1:16" ht="25.15" customHeight="1" thickBot="1">
      <c r="A1" s="421" t="s">
        <v>118</v>
      </c>
      <c r="B1" s="422"/>
      <c r="C1" s="422"/>
      <c r="D1" s="422"/>
      <c r="E1" s="422"/>
      <c r="F1" s="423"/>
      <c r="G1" s="433" t="s">
        <v>182</v>
      </c>
    </row>
    <row r="2" spans="1:16" ht="19.5" customHeight="1" thickBot="1">
      <c r="A2" s="395"/>
      <c r="B2" s="242"/>
      <c r="C2" s="417" t="s">
        <v>119</v>
      </c>
      <c r="D2" s="418"/>
      <c r="E2" s="418"/>
      <c r="F2" s="419"/>
      <c r="G2" s="433"/>
    </row>
    <row r="3" spans="1:16" ht="15" customHeight="1">
      <c r="A3" s="182"/>
      <c r="B3" s="2"/>
      <c r="C3" s="226" t="s">
        <v>120</v>
      </c>
      <c r="D3" s="434" t="s">
        <v>121</v>
      </c>
      <c r="E3" s="239" t="s">
        <v>122</v>
      </c>
      <c r="F3" s="240" t="s">
        <v>123</v>
      </c>
    </row>
    <row r="4" spans="1:16" ht="15" customHeight="1">
      <c r="A4" s="182"/>
      <c r="B4" s="2"/>
      <c r="C4" s="227" t="s">
        <v>121</v>
      </c>
      <c r="D4" s="435"/>
      <c r="E4" s="21" t="s">
        <v>4</v>
      </c>
      <c r="F4" s="300" t="s">
        <v>4</v>
      </c>
    </row>
    <row r="5" spans="1:16" ht="15" customHeight="1">
      <c r="A5" s="204" t="s">
        <v>135</v>
      </c>
      <c r="B5" s="215" t="s">
        <v>126</v>
      </c>
      <c r="C5" s="228" t="s">
        <v>124</v>
      </c>
      <c r="D5" s="247"/>
      <c r="E5" s="248"/>
      <c r="F5" s="301">
        <f t="shared" ref="F5:F10" si="0">D5*E5</f>
        <v>0</v>
      </c>
      <c r="G5" s="213"/>
    </row>
    <row r="6" spans="1:16" ht="15" customHeight="1">
      <c r="A6" s="205" t="s">
        <v>131</v>
      </c>
      <c r="B6" s="246" t="s">
        <v>127</v>
      </c>
      <c r="C6" s="229" t="s">
        <v>124</v>
      </c>
      <c r="D6" s="249"/>
      <c r="E6" s="250"/>
      <c r="F6" s="302">
        <f t="shared" si="0"/>
        <v>0</v>
      </c>
      <c r="G6" s="177"/>
    </row>
    <row r="7" spans="1:16" s="16" customFormat="1" ht="15" customHeight="1">
      <c r="A7" s="205" t="s">
        <v>128</v>
      </c>
      <c r="B7" s="246" t="s">
        <v>102</v>
      </c>
      <c r="C7" s="229" t="s">
        <v>124</v>
      </c>
      <c r="D7" s="249">
        <v>283</v>
      </c>
      <c r="E7" s="250">
        <v>10.78</v>
      </c>
      <c r="F7" s="302">
        <f t="shared" si="0"/>
        <v>3050.74</v>
      </c>
      <c r="G7" s="177" t="s">
        <v>100</v>
      </c>
      <c r="H7" s="386"/>
      <c r="I7" s="386"/>
      <c r="J7" s="386"/>
      <c r="K7" s="386"/>
      <c r="L7" s="386"/>
      <c r="M7" s="386"/>
      <c r="N7" s="386"/>
      <c r="O7" s="386"/>
      <c r="P7" s="386"/>
    </row>
    <row r="8" spans="1:16" s="16" customFormat="1" ht="15" customHeight="1">
      <c r="A8" s="205" t="s">
        <v>103</v>
      </c>
      <c r="B8" s="246" t="s">
        <v>104</v>
      </c>
      <c r="C8" s="229" t="s">
        <v>124</v>
      </c>
      <c r="D8" s="249"/>
      <c r="E8" s="250"/>
      <c r="F8" s="302">
        <f t="shared" si="0"/>
        <v>0</v>
      </c>
      <c r="G8" s="255"/>
      <c r="H8" s="386"/>
      <c r="I8" s="386"/>
      <c r="J8" s="386"/>
      <c r="K8" s="386"/>
      <c r="L8" s="386"/>
      <c r="M8" s="386"/>
      <c r="N8" s="386"/>
      <c r="O8" s="386"/>
      <c r="P8" s="386"/>
    </row>
    <row r="9" spans="1:16" s="16" customFormat="1" ht="15" customHeight="1">
      <c r="A9" s="205" t="s">
        <v>136</v>
      </c>
      <c r="B9" s="246"/>
      <c r="C9" s="229" t="s">
        <v>218</v>
      </c>
      <c r="D9" s="249"/>
      <c r="E9" s="250"/>
      <c r="F9" s="302">
        <f t="shared" si="0"/>
        <v>0</v>
      </c>
      <c r="G9" s="177"/>
      <c r="H9" s="386"/>
      <c r="I9" s="386"/>
      <c r="J9" s="386"/>
      <c r="K9" s="386"/>
      <c r="L9" s="386"/>
      <c r="M9" s="386"/>
      <c r="N9" s="386"/>
      <c r="O9" s="386"/>
      <c r="P9" s="386"/>
    </row>
    <row r="10" spans="1:16" s="16" customFormat="1" ht="15" customHeight="1">
      <c r="A10" s="205" t="s">
        <v>129</v>
      </c>
      <c r="B10" s="246"/>
      <c r="C10" s="229" t="s">
        <v>125</v>
      </c>
      <c r="D10" s="249"/>
      <c r="E10" s="250"/>
      <c r="F10" s="302">
        <f t="shared" si="0"/>
        <v>0</v>
      </c>
      <c r="G10" s="177"/>
      <c r="H10" s="386"/>
      <c r="I10" s="386"/>
      <c r="J10" s="386"/>
      <c r="K10" s="386"/>
      <c r="L10" s="386"/>
      <c r="M10" s="386"/>
      <c r="N10" s="386"/>
      <c r="O10" s="386"/>
      <c r="P10" s="386"/>
    </row>
    <row r="11" spans="1:16" ht="15" customHeight="1" thickBot="1">
      <c r="A11" s="206" t="s">
        <v>130</v>
      </c>
      <c r="B11" s="194"/>
      <c r="C11" s="230"/>
      <c r="D11" s="221"/>
      <c r="E11" s="195"/>
      <c r="F11" s="196">
        <f>SUM(F5:F10)</f>
        <v>3050.74</v>
      </c>
    </row>
    <row r="12" spans="1:16" ht="15" customHeight="1">
      <c r="A12" s="207" t="s">
        <v>132</v>
      </c>
      <c r="B12" s="185"/>
      <c r="C12" s="231"/>
      <c r="D12" s="247"/>
      <c r="E12" s="248"/>
      <c r="F12" s="303">
        <f>D12*E12</f>
        <v>0</v>
      </c>
      <c r="G12" s="177"/>
    </row>
    <row r="13" spans="1:16" ht="15" customHeight="1">
      <c r="A13" s="208" t="s">
        <v>137</v>
      </c>
      <c r="B13" s="188"/>
      <c r="C13" s="232"/>
      <c r="D13" s="249"/>
      <c r="E13" s="250"/>
      <c r="F13" s="303">
        <f>D13*E13</f>
        <v>0</v>
      </c>
      <c r="G13" s="177"/>
    </row>
    <row r="14" spans="1:16" ht="15" customHeight="1">
      <c r="A14" s="208" t="s">
        <v>133</v>
      </c>
      <c r="B14" s="188"/>
      <c r="C14" s="232" t="s">
        <v>183</v>
      </c>
      <c r="D14" s="249"/>
      <c r="E14" s="250"/>
      <c r="F14" s="303">
        <f>D14*E14</f>
        <v>0</v>
      </c>
    </row>
    <row r="15" spans="1:16" ht="15" customHeight="1">
      <c r="A15" s="208" t="s">
        <v>227</v>
      </c>
      <c r="B15" s="188"/>
      <c r="C15" s="232" t="s">
        <v>7</v>
      </c>
      <c r="D15" s="249">
        <v>206</v>
      </c>
      <c r="E15" s="250">
        <v>6.87</v>
      </c>
      <c r="F15" s="303">
        <f>D15*E15</f>
        <v>1415.22</v>
      </c>
      <c r="G15" s="177" t="s">
        <v>100</v>
      </c>
    </row>
    <row r="16" spans="1:16" ht="15" customHeight="1">
      <c r="A16" s="208" t="s">
        <v>138</v>
      </c>
      <c r="B16" s="188"/>
      <c r="C16" s="232" t="s">
        <v>184</v>
      </c>
      <c r="D16" s="249"/>
      <c r="E16" s="250"/>
      <c r="F16" s="303">
        <f>D16*E16</f>
        <v>0</v>
      </c>
      <c r="G16" s="177"/>
    </row>
    <row r="17" spans="1:7" ht="15" customHeight="1" thickBot="1">
      <c r="A17" s="308" t="s">
        <v>139</v>
      </c>
      <c r="B17" s="309"/>
      <c r="C17" s="310"/>
      <c r="D17" s="311"/>
      <c r="E17" s="312"/>
      <c r="F17" s="304">
        <f>SUM(F12:F16)</f>
        <v>1415.22</v>
      </c>
    </row>
    <row r="18" spans="1:7" ht="15" customHeight="1">
      <c r="A18" s="207" t="s">
        <v>140</v>
      </c>
      <c r="B18" s="185"/>
      <c r="C18" s="231" t="s">
        <v>7</v>
      </c>
      <c r="D18" s="249"/>
      <c r="E18" s="250"/>
      <c r="F18" s="303">
        <f>ROUND(D18*E18,0)</f>
        <v>0</v>
      </c>
    </row>
    <row r="19" spans="1:7" ht="15" customHeight="1">
      <c r="A19" s="208" t="s">
        <v>141</v>
      </c>
      <c r="B19" s="188"/>
      <c r="C19" s="232" t="s">
        <v>7</v>
      </c>
      <c r="D19" s="249">
        <v>80</v>
      </c>
      <c r="E19" s="250">
        <v>1.1499999999999999</v>
      </c>
      <c r="F19" s="303">
        <f>ROUND(D19*E19,0)</f>
        <v>92</v>
      </c>
      <c r="G19" s="177" t="s">
        <v>100</v>
      </c>
    </row>
    <row r="20" spans="1:7" ht="15" customHeight="1">
      <c r="A20" s="254"/>
      <c r="B20" s="188"/>
      <c r="C20" s="251"/>
      <c r="D20" s="249"/>
      <c r="E20" s="250"/>
      <c r="F20" s="303">
        <f>ROUND(D20*E20,0)</f>
        <v>0</v>
      </c>
      <c r="G20" s="177"/>
    </row>
    <row r="21" spans="1:7" ht="15" customHeight="1">
      <c r="A21" s="208" t="s">
        <v>142</v>
      </c>
      <c r="B21" s="188"/>
      <c r="C21" s="232" t="s">
        <v>7</v>
      </c>
      <c r="D21" s="249">
        <v>6</v>
      </c>
      <c r="E21" s="250">
        <v>1.92</v>
      </c>
      <c r="F21" s="303">
        <f>ROUND(D21*E21,0)</f>
        <v>12</v>
      </c>
      <c r="G21" s="177" t="s">
        <v>100</v>
      </c>
    </row>
    <row r="22" spans="1:7" ht="15" customHeight="1">
      <c r="A22" s="208" t="s">
        <v>143</v>
      </c>
      <c r="B22" s="188"/>
      <c r="C22" s="232" t="s">
        <v>7</v>
      </c>
      <c r="D22" s="249">
        <v>4</v>
      </c>
      <c r="E22" s="250">
        <v>0.52</v>
      </c>
      <c r="F22" s="303">
        <f>ROUND(D22*E22,0)</f>
        <v>2</v>
      </c>
      <c r="G22" s="177" t="s">
        <v>100</v>
      </c>
    </row>
    <row r="23" spans="1:7" ht="15" customHeight="1" thickBot="1">
      <c r="A23" s="308" t="s">
        <v>144</v>
      </c>
      <c r="B23" s="309"/>
      <c r="C23" s="310"/>
      <c r="D23" s="311"/>
      <c r="E23" s="312"/>
      <c r="F23" s="304">
        <f>SUM(F18:F22)</f>
        <v>106</v>
      </c>
    </row>
    <row r="24" spans="1:7" ht="15" customHeight="1">
      <c r="A24" s="207" t="s">
        <v>145</v>
      </c>
      <c r="B24" s="185"/>
      <c r="C24" s="232" t="s">
        <v>184</v>
      </c>
      <c r="D24" s="247">
        <v>1</v>
      </c>
      <c r="E24" s="252">
        <v>24</v>
      </c>
      <c r="F24" s="305">
        <f>D24*E24</f>
        <v>24</v>
      </c>
      <c r="G24" s="255" t="s">
        <v>100</v>
      </c>
    </row>
    <row r="25" spans="1:7" ht="15" customHeight="1">
      <c r="A25" s="208" t="s">
        <v>146</v>
      </c>
      <c r="B25" s="188"/>
      <c r="C25" s="232" t="s">
        <v>184</v>
      </c>
      <c r="D25" s="249">
        <v>1</v>
      </c>
      <c r="E25" s="253">
        <v>15</v>
      </c>
      <c r="F25" s="303">
        <f>D25*E25</f>
        <v>15</v>
      </c>
      <c r="G25" s="177" t="s">
        <v>100</v>
      </c>
    </row>
    <row r="26" spans="1:7" ht="15" customHeight="1">
      <c r="A26" s="208" t="s">
        <v>147</v>
      </c>
      <c r="B26" s="188"/>
      <c r="C26" s="232" t="s">
        <v>184</v>
      </c>
      <c r="D26" s="249">
        <v>1</v>
      </c>
      <c r="E26" s="253">
        <v>20</v>
      </c>
      <c r="F26" s="303">
        <f>D26*E26</f>
        <v>20</v>
      </c>
      <c r="G26" s="177" t="s">
        <v>100</v>
      </c>
    </row>
    <row r="27" spans="1:7" ht="15" customHeight="1">
      <c r="A27" s="208" t="s">
        <v>148</v>
      </c>
      <c r="B27" s="188"/>
      <c r="C27" s="232" t="s">
        <v>184</v>
      </c>
      <c r="D27" s="249"/>
      <c r="E27" s="253"/>
      <c r="F27" s="303">
        <f>D27*E27</f>
        <v>0</v>
      </c>
      <c r="G27" s="177"/>
    </row>
    <row r="28" spans="1:7" ht="15" customHeight="1" thickBot="1">
      <c r="A28" s="308" t="s">
        <v>149</v>
      </c>
      <c r="B28" s="309"/>
      <c r="C28" s="310"/>
      <c r="D28" s="313"/>
      <c r="E28" s="314"/>
      <c r="F28" s="304">
        <f>SUM(F24:F27)</f>
        <v>59</v>
      </c>
    </row>
    <row r="29" spans="1:7" ht="15" customHeight="1">
      <c r="A29" s="207" t="s">
        <v>150</v>
      </c>
      <c r="B29" s="184"/>
      <c r="C29" s="231"/>
      <c r="D29" s="249"/>
      <c r="E29" s="253"/>
      <c r="F29" s="303">
        <f>D29*E29</f>
        <v>0</v>
      </c>
      <c r="G29" s="177"/>
    </row>
    <row r="30" spans="1:7" ht="15" customHeight="1">
      <c r="A30" s="208" t="s">
        <v>151</v>
      </c>
      <c r="B30" s="187"/>
      <c r="C30" s="233"/>
      <c r="D30" s="249">
        <v>1</v>
      </c>
      <c r="E30" s="253">
        <v>6</v>
      </c>
      <c r="F30" s="303">
        <f>D30*E30</f>
        <v>6</v>
      </c>
      <c r="G30" s="177" t="s">
        <v>100</v>
      </c>
    </row>
    <row r="31" spans="1:7" ht="15" customHeight="1">
      <c r="A31" s="208" t="s">
        <v>152</v>
      </c>
      <c r="B31" s="187"/>
      <c r="C31" s="233"/>
      <c r="D31" s="249">
        <v>1</v>
      </c>
      <c r="E31" s="253">
        <v>6</v>
      </c>
      <c r="F31" s="303">
        <f>D31*E31</f>
        <v>6</v>
      </c>
      <c r="G31" s="177" t="s">
        <v>100</v>
      </c>
    </row>
    <row r="32" spans="1:7" ht="15" customHeight="1">
      <c r="A32" s="208" t="s">
        <v>153</v>
      </c>
      <c r="B32" s="189"/>
      <c r="C32" s="232" t="s">
        <v>184</v>
      </c>
      <c r="D32" s="249"/>
      <c r="E32" s="250"/>
      <c r="F32" s="306">
        <f>D32*E32</f>
        <v>0</v>
      </c>
      <c r="G32" s="177"/>
    </row>
    <row r="33" spans="1:16" ht="15" customHeight="1">
      <c r="A33" s="208" t="s">
        <v>219</v>
      </c>
      <c r="B33" s="187"/>
      <c r="C33" s="232" t="s">
        <v>184</v>
      </c>
      <c r="D33" s="249">
        <v>1</v>
      </c>
      <c r="E33" s="250">
        <v>7</v>
      </c>
      <c r="F33" s="303">
        <f>D33*E33</f>
        <v>7</v>
      </c>
      <c r="G33" s="177" t="s">
        <v>100</v>
      </c>
    </row>
    <row r="34" spans="1:16" ht="15" customHeight="1">
      <c r="A34" s="209" t="s">
        <v>154</v>
      </c>
      <c r="B34" s="191"/>
      <c r="C34" s="232"/>
      <c r="D34" s="256">
        <v>5.0000000000000001E-3</v>
      </c>
      <c r="E34" s="253">
        <f>F7</f>
        <v>3050.74</v>
      </c>
      <c r="F34" s="302">
        <f>E34*D34</f>
        <v>15.253699999999998</v>
      </c>
      <c r="G34" s="177" t="s">
        <v>101</v>
      </c>
    </row>
    <row r="35" spans="1:16" ht="15" customHeight="1" thickBot="1">
      <c r="A35" s="308" t="s">
        <v>155</v>
      </c>
      <c r="B35" s="309"/>
      <c r="C35" s="310"/>
      <c r="D35" s="311"/>
      <c r="E35" s="312"/>
      <c r="F35" s="304">
        <f>SUM(F29:F34)</f>
        <v>34.253699999999995</v>
      </c>
    </row>
    <row r="36" spans="1:16" ht="15" customHeight="1" thickBot="1">
      <c r="A36" s="210" t="s">
        <v>156</v>
      </c>
      <c r="B36" s="200"/>
      <c r="C36" s="234"/>
      <c r="D36" s="222"/>
      <c r="E36" s="201"/>
      <c r="F36" s="307">
        <f>F35+F28+F23+F17</f>
        <v>1614.4737</v>
      </c>
    </row>
    <row r="37" spans="1:16" ht="15" customHeight="1" thickBot="1">
      <c r="A37" s="206" t="s">
        <v>157</v>
      </c>
      <c r="B37" s="194"/>
      <c r="C37" s="230"/>
      <c r="D37" s="221"/>
      <c r="E37" s="197"/>
      <c r="F37" s="198">
        <f>F11-F36</f>
        <v>1436.2662999999998</v>
      </c>
    </row>
    <row r="38" spans="1:16" ht="15" customHeight="1">
      <c r="A38" s="207" t="s">
        <v>158</v>
      </c>
      <c r="B38" s="185"/>
      <c r="C38" s="231" t="s">
        <v>183</v>
      </c>
      <c r="D38" s="257"/>
      <c r="E38" s="258"/>
      <c r="F38" s="315">
        <f>ROUND(D38*E38,0)</f>
        <v>0</v>
      </c>
      <c r="G38" s="177"/>
    </row>
    <row r="39" spans="1:16" ht="15" customHeight="1">
      <c r="A39" s="208" t="s">
        <v>160</v>
      </c>
      <c r="B39" s="188"/>
      <c r="C39" s="232" t="s">
        <v>184</v>
      </c>
      <c r="D39" s="249">
        <v>1</v>
      </c>
      <c r="E39" s="253">
        <v>100</v>
      </c>
      <c r="F39" s="303">
        <f>D39*E39</f>
        <v>100</v>
      </c>
      <c r="G39" s="181" t="s">
        <v>100</v>
      </c>
    </row>
    <row r="40" spans="1:16" ht="15" customHeight="1">
      <c r="A40" s="208" t="s">
        <v>159</v>
      </c>
      <c r="B40" s="188"/>
      <c r="C40" s="232" t="s">
        <v>184</v>
      </c>
      <c r="D40" s="249">
        <v>1</v>
      </c>
      <c r="E40" s="250">
        <v>121</v>
      </c>
      <c r="F40" s="303">
        <f>ROUND(D40*E40,0)</f>
        <v>121</v>
      </c>
      <c r="G40" s="177" t="s">
        <v>100</v>
      </c>
    </row>
    <row r="41" spans="1:16" ht="15" customHeight="1" thickBot="1">
      <c r="A41" s="206" t="s">
        <v>211</v>
      </c>
      <c r="B41" s="194"/>
      <c r="C41" s="230"/>
      <c r="D41" s="221"/>
      <c r="E41" s="197"/>
      <c r="F41" s="196">
        <f>F37-SUM(F38:F40)</f>
        <v>1215.2662999999998</v>
      </c>
    </row>
    <row r="42" spans="1:16" s="3" customFormat="1" ht="15" customHeight="1">
      <c r="A42" s="211" t="s">
        <v>161</v>
      </c>
      <c r="B42" s="186"/>
      <c r="C42" s="231" t="s">
        <v>185</v>
      </c>
      <c r="D42" s="247">
        <v>19.2</v>
      </c>
      <c r="E42" s="248"/>
      <c r="F42" s="305">
        <f>D42*E42</f>
        <v>0</v>
      </c>
      <c r="G42" s="430" t="s">
        <v>100</v>
      </c>
      <c r="H42" s="387"/>
      <c r="I42" s="387"/>
      <c r="J42" s="387"/>
      <c r="K42" s="387"/>
      <c r="L42" s="387"/>
      <c r="M42" s="387"/>
      <c r="N42" s="387"/>
      <c r="O42" s="387"/>
      <c r="P42" s="387"/>
    </row>
    <row r="43" spans="1:16" ht="15" customHeight="1">
      <c r="A43" s="209" t="s">
        <v>162</v>
      </c>
      <c r="B43" s="191"/>
      <c r="C43" s="231" t="s">
        <v>185</v>
      </c>
      <c r="D43" s="249"/>
      <c r="E43" s="250"/>
      <c r="F43" s="303">
        <f>ROUND(D43*E43,0)</f>
        <v>0</v>
      </c>
      <c r="G43" s="431"/>
    </row>
    <row r="44" spans="1:16" ht="15" customHeight="1">
      <c r="A44" s="209" t="s">
        <v>163</v>
      </c>
      <c r="B44" s="191"/>
      <c r="C44" s="231" t="s">
        <v>185</v>
      </c>
      <c r="D44" s="249">
        <v>5</v>
      </c>
      <c r="E44" s="250"/>
      <c r="F44" s="303">
        <f>D44*E44</f>
        <v>0</v>
      </c>
      <c r="G44" s="431"/>
    </row>
    <row r="45" spans="1:16" ht="15" customHeight="1">
      <c r="A45" s="209" t="s">
        <v>164</v>
      </c>
      <c r="B45" s="191"/>
      <c r="C45" s="231" t="s">
        <v>185</v>
      </c>
      <c r="D45" s="249">
        <v>11</v>
      </c>
      <c r="E45" s="250"/>
      <c r="F45" s="303">
        <f>D45*E45</f>
        <v>0</v>
      </c>
      <c r="G45" s="431"/>
    </row>
    <row r="46" spans="1:16" ht="15" customHeight="1">
      <c r="A46" s="209" t="s">
        <v>165</v>
      </c>
      <c r="B46" s="191"/>
      <c r="C46" s="231" t="s">
        <v>185</v>
      </c>
      <c r="D46" s="249"/>
      <c r="E46" s="250"/>
      <c r="F46" s="303">
        <f>D46*E46</f>
        <v>0</v>
      </c>
      <c r="G46" s="432"/>
    </row>
    <row r="47" spans="1:16" ht="15" customHeight="1" thickBot="1">
      <c r="A47" s="318" t="s">
        <v>166</v>
      </c>
      <c r="B47" s="319"/>
      <c r="C47" s="320"/>
      <c r="D47" s="321">
        <f>SUM(D42:D46)</f>
        <v>35.200000000000003</v>
      </c>
      <c r="E47" s="322"/>
      <c r="F47" s="316">
        <f>SUM(F42:F46)</f>
        <v>0</v>
      </c>
      <c r="G47" s="243"/>
    </row>
    <row r="48" spans="1:16" ht="15" customHeight="1">
      <c r="A48" s="211" t="s">
        <v>226</v>
      </c>
      <c r="B48" s="186"/>
      <c r="C48" s="231" t="s">
        <v>185</v>
      </c>
      <c r="D48" s="259">
        <v>9.1999999999999993</v>
      </c>
      <c r="E48" s="248">
        <v>22</v>
      </c>
      <c r="F48" s="305">
        <f>D48*E48</f>
        <v>202.39999999999998</v>
      </c>
      <c r="G48" s="177" t="s">
        <v>100</v>
      </c>
    </row>
    <row r="49" spans="1:8" ht="15" customHeight="1">
      <c r="A49" s="254"/>
      <c r="B49" s="188"/>
      <c r="C49" s="251"/>
      <c r="D49" s="249"/>
      <c r="E49" s="250"/>
      <c r="F49" s="303">
        <f>ROUND(D49*E49,0)</f>
        <v>0</v>
      </c>
      <c r="G49" s="277"/>
    </row>
    <row r="50" spans="1:8" ht="15" customHeight="1" thickBot="1">
      <c r="A50" s="308" t="s">
        <v>167</v>
      </c>
      <c r="B50" s="309"/>
      <c r="C50" s="310"/>
      <c r="D50" s="311"/>
      <c r="E50" s="312"/>
      <c r="F50" s="317">
        <f>SUM(F48:F49)</f>
        <v>202.39999999999998</v>
      </c>
    </row>
    <row r="51" spans="1:8" ht="15" customHeight="1">
      <c r="A51" s="211" t="s">
        <v>168</v>
      </c>
      <c r="B51" s="244"/>
      <c r="C51" s="235"/>
      <c r="D51" s="260">
        <v>0.03</v>
      </c>
      <c r="E51" s="252">
        <f>F36</f>
        <v>1614.4737</v>
      </c>
      <c r="F51" s="305">
        <f>E51*D51/D55</f>
        <v>67.0117165890411</v>
      </c>
      <c r="G51" s="177" t="s">
        <v>100</v>
      </c>
    </row>
    <row r="52" spans="1:8" ht="15" customHeight="1">
      <c r="A52" s="254"/>
      <c r="B52" s="188"/>
      <c r="C52" s="251"/>
      <c r="D52" s="249"/>
      <c r="E52" s="250"/>
      <c r="F52" s="303">
        <f>ROUND(D52*E52,0)</f>
        <v>0</v>
      </c>
      <c r="G52" s="181"/>
    </row>
    <row r="53" spans="1:8" ht="15" customHeight="1" thickBot="1">
      <c r="A53" s="206" t="s">
        <v>169</v>
      </c>
      <c r="B53" s="194"/>
      <c r="C53" s="230"/>
      <c r="D53" s="221"/>
      <c r="E53" s="197"/>
      <c r="F53" s="196">
        <f>F41-(F47+F50+F51+F52)</f>
        <v>945.85458341095864</v>
      </c>
    </row>
    <row r="54" spans="1:8" ht="15" customHeight="1">
      <c r="A54" s="266" t="s">
        <v>220</v>
      </c>
      <c r="B54" s="203"/>
      <c r="C54" s="236" t="s">
        <v>186</v>
      </c>
      <c r="D54" s="261">
        <v>505</v>
      </c>
      <c r="E54" s="202"/>
      <c r="F54" s="183"/>
      <c r="G54" s="181" t="s">
        <v>101</v>
      </c>
    </row>
    <row r="55" spans="1:8" ht="15" customHeight="1" thickBot="1">
      <c r="A55" s="206" t="s">
        <v>170</v>
      </c>
      <c r="B55" s="194"/>
      <c r="C55" s="230" t="s">
        <v>188</v>
      </c>
      <c r="D55" s="223">
        <f>365/D54</f>
        <v>0.72277227722772275</v>
      </c>
      <c r="E55" s="199"/>
      <c r="F55" s="198">
        <f>F53*D55</f>
        <v>683.63747117821765</v>
      </c>
    </row>
    <row r="56" spans="1:8" ht="15" customHeight="1">
      <c r="A56" s="204" t="s">
        <v>171</v>
      </c>
      <c r="B56" s="192"/>
      <c r="C56" s="228" t="s">
        <v>187</v>
      </c>
      <c r="D56" s="262"/>
      <c r="E56" s="248">
        <v>370</v>
      </c>
      <c r="F56" s="305">
        <f>ROUND(D56*E56,0)</f>
        <v>0</v>
      </c>
      <c r="G56" s="408" t="s">
        <v>101</v>
      </c>
      <c r="H56" s="388"/>
    </row>
    <row r="57" spans="1:8" ht="15" customHeight="1">
      <c r="A57" s="204" t="s">
        <v>172</v>
      </c>
      <c r="B57" s="192"/>
      <c r="C57" s="228" t="s">
        <v>187</v>
      </c>
      <c r="D57" s="262">
        <v>0.38</v>
      </c>
      <c r="E57" s="248">
        <v>190</v>
      </c>
      <c r="F57" s="305">
        <f>ROUND(D57*E57,0)</f>
        <v>72</v>
      </c>
      <c r="G57" s="409"/>
      <c r="H57" s="388"/>
    </row>
    <row r="58" spans="1:8" ht="15" customHeight="1">
      <c r="A58" s="205" t="s">
        <v>173</v>
      </c>
      <c r="B58" s="193"/>
      <c r="C58" s="228" t="s">
        <v>187</v>
      </c>
      <c r="D58" s="263">
        <v>0.38</v>
      </c>
      <c r="E58" s="250">
        <v>90</v>
      </c>
      <c r="F58" s="305">
        <f>ROUND(D58*E58,0)</f>
        <v>34</v>
      </c>
      <c r="G58" s="424"/>
    </row>
    <row r="59" spans="1:8" ht="15" customHeight="1">
      <c r="A59" s="254"/>
      <c r="B59" s="193"/>
      <c r="C59" s="251"/>
      <c r="D59" s="263"/>
      <c r="E59" s="250"/>
      <c r="F59" s="305">
        <f>ROUND(D59*E59,0)</f>
        <v>0</v>
      </c>
      <c r="G59" s="425"/>
    </row>
    <row r="60" spans="1:8" ht="15" customHeight="1" thickBot="1">
      <c r="A60" s="206" t="s">
        <v>174</v>
      </c>
      <c r="B60" s="194"/>
      <c r="C60" s="230"/>
      <c r="D60" s="221"/>
      <c r="E60" s="197"/>
      <c r="F60" s="196">
        <f>F55+F56+F58+F59+F57</f>
        <v>789.63747117821765</v>
      </c>
    </row>
    <row r="61" spans="1:8" ht="7.5" customHeight="1">
      <c r="A61" s="212"/>
      <c r="B61" s="69"/>
      <c r="C61" s="237"/>
      <c r="D61" s="100"/>
      <c r="E61" s="37"/>
      <c r="F61" s="183"/>
      <c r="G61" s="408" t="s">
        <v>100</v>
      </c>
    </row>
    <row r="62" spans="1:8" ht="15" customHeight="1">
      <c r="A62" s="214" t="s">
        <v>175</v>
      </c>
      <c r="B62" s="215"/>
      <c r="C62" s="228" t="s">
        <v>28</v>
      </c>
      <c r="D62" s="224"/>
      <c r="E62" s="190"/>
      <c r="F62" s="216">
        <v>14.3</v>
      </c>
      <c r="G62" s="409"/>
    </row>
    <row r="63" spans="1:8" ht="15" customHeight="1">
      <c r="A63" s="204" t="s">
        <v>176</v>
      </c>
      <c r="B63" s="215"/>
      <c r="C63" s="228" t="s">
        <v>28</v>
      </c>
      <c r="D63" s="224"/>
      <c r="E63" s="190"/>
      <c r="F63" s="216">
        <v>6.4</v>
      </c>
      <c r="G63" s="409"/>
    </row>
    <row r="64" spans="1:8" ht="15" customHeight="1">
      <c r="A64" s="265" t="s">
        <v>177</v>
      </c>
      <c r="B64" s="215"/>
      <c r="C64" s="228" t="s">
        <v>28</v>
      </c>
      <c r="D64" s="224"/>
      <c r="E64" s="190"/>
      <c r="F64" s="264"/>
      <c r="G64" s="410"/>
    </row>
    <row r="65" spans="1:9" ht="15" customHeight="1" thickBot="1">
      <c r="A65" s="217" t="s">
        <v>178</v>
      </c>
      <c r="B65" s="218"/>
      <c r="C65" s="238" t="s">
        <v>28</v>
      </c>
      <c r="D65" s="225"/>
      <c r="E65" s="219"/>
      <c r="F65" s="220">
        <f>SUM(F62:F64)</f>
        <v>20.700000000000003</v>
      </c>
      <c r="G65" s="245"/>
    </row>
    <row r="66" spans="1:9" ht="15" customHeight="1">
      <c r="A66" s="68" t="s">
        <v>179</v>
      </c>
      <c r="B66" s="69"/>
      <c r="C66" s="411" t="s">
        <v>189</v>
      </c>
      <c r="D66" s="411"/>
      <c r="E66" s="411"/>
      <c r="F66" s="411"/>
      <c r="G66" s="413" t="s">
        <v>100</v>
      </c>
    </row>
    <row r="67" spans="1:9" ht="7.5" customHeight="1">
      <c r="C67" s="412"/>
      <c r="D67" s="412"/>
      <c r="E67" s="412"/>
      <c r="F67" s="412"/>
      <c r="G67" s="414"/>
    </row>
    <row r="68" spans="1:9" ht="15" customHeight="1">
      <c r="A68" s="147" t="s">
        <v>180</v>
      </c>
      <c r="B68" s="16"/>
      <c r="D68" s="16"/>
      <c r="E68" s="16"/>
      <c r="F68" s="16"/>
    </row>
    <row r="69" spans="1:9" ht="15" customHeight="1">
      <c r="A69" s="426" t="s">
        <v>181</v>
      </c>
      <c r="B69" s="427"/>
      <c r="C69" s="427"/>
      <c r="D69" s="428"/>
      <c r="E69" s="428"/>
      <c r="F69" s="428"/>
      <c r="G69" s="429"/>
    </row>
    <row r="70" spans="1:9" s="385" customFormat="1" ht="15" customHeight="1">
      <c r="A70" s="415"/>
      <c r="B70" s="407"/>
      <c r="C70" s="407"/>
      <c r="D70" s="407"/>
      <c r="E70" s="407"/>
      <c r="F70" s="407"/>
      <c r="G70" s="407"/>
    </row>
    <row r="71" spans="1:9" s="385" customFormat="1" ht="15" customHeight="1">
      <c r="A71" s="405"/>
      <c r="B71" s="406"/>
      <c r="C71" s="406"/>
      <c r="D71" s="420"/>
      <c r="E71" s="420"/>
      <c r="F71" s="420"/>
      <c r="G71" s="407"/>
    </row>
    <row r="72" spans="1:9" s="385" customFormat="1" ht="15" customHeight="1">
      <c r="A72" s="405"/>
      <c r="B72" s="406"/>
      <c r="C72" s="406"/>
      <c r="D72" s="420"/>
      <c r="E72" s="420"/>
      <c r="F72" s="420"/>
      <c r="G72" s="407"/>
    </row>
    <row r="73" spans="1:9" s="385" customFormat="1" ht="15" customHeight="1">
      <c r="A73" s="405"/>
      <c r="B73" s="406"/>
      <c r="C73" s="406"/>
      <c r="D73" s="407"/>
      <c r="E73" s="407"/>
      <c r="F73" s="407"/>
      <c r="G73" s="407"/>
    </row>
    <row r="74" spans="1:9" s="385" customFormat="1" ht="30" customHeight="1">
      <c r="A74" s="405"/>
      <c r="B74" s="406"/>
      <c r="C74" s="406"/>
      <c r="D74" s="407"/>
      <c r="E74" s="407"/>
      <c r="F74" s="407"/>
      <c r="G74" s="407"/>
    </row>
    <row r="75" spans="1:9" s="385" customFormat="1" ht="30" customHeight="1">
      <c r="A75" s="405"/>
      <c r="B75" s="406"/>
      <c r="C75" s="406"/>
      <c r="D75" s="416"/>
      <c r="E75" s="416"/>
      <c r="F75" s="416"/>
      <c r="G75" s="416"/>
      <c r="H75" s="389"/>
      <c r="I75" s="390"/>
    </row>
    <row r="76" spans="1:9" s="385" customFormat="1" ht="15" customHeight="1">
      <c r="A76" s="405"/>
      <c r="B76" s="406"/>
      <c r="C76" s="406"/>
      <c r="D76" s="416"/>
      <c r="E76" s="416"/>
      <c r="F76" s="416"/>
      <c r="G76" s="416"/>
    </row>
    <row r="77" spans="1:9" s="385" customFormat="1" ht="30" customHeight="1">
      <c r="A77" s="405"/>
      <c r="B77" s="406"/>
      <c r="C77" s="406"/>
      <c r="D77" s="407"/>
      <c r="E77" s="407"/>
      <c r="F77" s="407"/>
      <c r="G77" s="407"/>
    </row>
    <row r="78" spans="1:9" s="385" customFormat="1" ht="15" customHeight="1">
      <c r="A78" s="386"/>
      <c r="B78" s="386"/>
      <c r="C78" s="391"/>
      <c r="D78" s="392"/>
      <c r="E78" s="393"/>
      <c r="F78" s="394"/>
      <c r="G78" s="389"/>
    </row>
  </sheetData>
  <mergeCells count="18">
    <mergeCell ref="C2:F2"/>
    <mergeCell ref="A72:G72"/>
    <mergeCell ref="A73:G73"/>
    <mergeCell ref="A1:F1"/>
    <mergeCell ref="A74:G74"/>
    <mergeCell ref="G56:G59"/>
    <mergeCell ref="A69:G69"/>
    <mergeCell ref="G42:G46"/>
    <mergeCell ref="G1:G2"/>
    <mergeCell ref="D3:D4"/>
    <mergeCell ref="A71:G71"/>
    <mergeCell ref="A77:G77"/>
    <mergeCell ref="G61:G64"/>
    <mergeCell ref="C66:F67"/>
    <mergeCell ref="G66:G67"/>
    <mergeCell ref="A70:G70"/>
    <mergeCell ref="A75:G75"/>
    <mergeCell ref="A76:G76"/>
  </mergeCells>
  <pageMargins left="0.98425196850393704" right="0.39370078740157483" top="0.39370078740157483" bottom="0.39370078740157483" header="0.19685039370078741" footer="0.19685039370078741"/>
  <pageSetup paperSize="9" scale="71" firstPageNumber="5" orientation="portrait" r:id="rId1"/>
  <headerFooter alignWithMargins="0">
    <oddFooter>&amp;L&amp;"Frutiger 45,Normal"AGRIDEA, FiBL, Marges brutes 2013 avec PA14/17&amp;C&amp;"Frutiger 45,Normal"Version 12.05.2014&amp;R&amp;"Frutiger 45,Normal"Production animale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S88"/>
  <sheetViews>
    <sheetView showGridLines="0" showZeros="0" showOutlineSymbols="0" zoomScale="110" zoomScaleNormal="110" workbookViewId="0">
      <selection activeCell="A15" sqref="A15"/>
    </sheetView>
  </sheetViews>
  <sheetFormatPr baseColWidth="10" defaultRowHeight="12"/>
  <cols>
    <col min="1" max="1" width="54.5703125" style="1" customWidth="1"/>
    <col min="2" max="2" width="15.7109375" style="1" customWidth="1"/>
    <col min="3" max="3" width="8.28515625" style="4" customWidth="1"/>
    <col min="4" max="4" width="8.28515625" style="13" customWidth="1"/>
    <col min="5" max="5" width="8.28515625" style="14" customWidth="1"/>
    <col min="6" max="6" width="8.28515625" style="15" customWidth="1"/>
    <col min="7" max="7" width="15.7109375" style="179" customWidth="1"/>
    <col min="8" max="19" width="11.42578125" style="385"/>
    <col min="20" max="16384" width="11.42578125" style="1"/>
  </cols>
  <sheetData>
    <row r="1" spans="1:19" ht="25.15" customHeight="1" thickBot="1">
      <c r="A1" s="438" t="s">
        <v>223</v>
      </c>
      <c r="B1" s="439"/>
      <c r="C1" s="439"/>
      <c r="D1" s="439"/>
      <c r="E1" s="439"/>
      <c r="F1" s="440"/>
      <c r="G1" s="433" t="s">
        <v>61</v>
      </c>
    </row>
    <row r="2" spans="1:19" ht="15" customHeight="1" thickBot="1">
      <c r="A2" s="395"/>
      <c r="B2" s="242"/>
      <c r="C2" s="417" t="s">
        <v>224</v>
      </c>
      <c r="D2" s="418"/>
      <c r="E2" s="418"/>
      <c r="F2" s="419"/>
      <c r="G2" s="433"/>
    </row>
    <row r="3" spans="1:19" ht="15" customHeight="1">
      <c r="A3" s="182"/>
      <c r="B3" s="2"/>
      <c r="C3" s="226" t="s">
        <v>120</v>
      </c>
      <c r="D3" s="434" t="s">
        <v>121</v>
      </c>
      <c r="E3" s="239" t="s">
        <v>122</v>
      </c>
      <c r="F3" s="240" t="s">
        <v>123</v>
      </c>
    </row>
    <row r="4" spans="1:19" ht="15" customHeight="1">
      <c r="A4" s="182"/>
      <c r="B4" s="2"/>
      <c r="C4" s="227" t="s">
        <v>121</v>
      </c>
      <c r="D4" s="435"/>
      <c r="E4" s="21" t="s">
        <v>4</v>
      </c>
      <c r="F4" s="300" t="s">
        <v>4</v>
      </c>
    </row>
    <row r="5" spans="1:19" ht="15" customHeight="1">
      <c r="A5" s="204" t="s">
        <v>135</v>
      </c>
      <c r="B5" s="267" t="s">
        <v>126</v>
      </c>
      <c r="C5" s="228" t="s">
        <v>124</v>
      </c>
      <c r="D5" s="247">
        <v>43</v>
      </c>
      <c r="E5" s="248">
        <v>7.21</v>
      </c>
      <c r="F5" s="278">
        <f t="shared" ref="F5:F10" si="0">D5*E5</f>
        <v>310.02999999999997</v>
      </c>
      <c r="G5" s="213" t="s">
        <v>100</v>
      </c>
    </row>
    <row r="6" spans="1:19" ht="15" customHeight="1">
      <c r="A6" s="205" t="s">
        <v>131</v>
      </c>
      <c r="B6" s="267" t="s">
        <v>127</v>
      </c>
      <c r="C6" s="229" t="s">
        <v>124</v>
      </c>
      <c r="D6" s="249">
        <v>14</v>
      </c>
      <c r="E6" s="250">
        <v>6.31</v>
      </c>
      <c r="F6" s="279">
        <f t="shared" si="0"/>
        <v>88.339999999999989</v>
      </c>
      <c r="G6" s="177" t="s">
        <v>100</v>
      </c>
    </row>
    <row r="7" spans="1:19" s="16" customFormat="1" ht="15" customHeight="1">
      <c r="A7" s="205" t="s">
        <v>128</v>
      </c>
      <c r="B7" s="267" t="s">
        <v>102</v>
      </c>
      <c r="C7" s="229" t="s">
        <v>124</v>
      </c>
      <c r="D7" s="249">
        <v>283</v>
      </c>
      <c r="E7" s="250">
        <v>10.78</v>
      </c>
      <c r="F7" s="279">
        <f t="shared" si="0"/>
        <v>3050.74</v>
      </c>
      <c r="G7" s="177" t="s">
        <v>100</v>
      </c>
      <c r="H7" s="386"/>
      <c r="I7" s="386"/>
      <c r="J7" s="386"/>
      <c r="K7" s="386"/>
      <c r="L7" s="386"/>
      <c r="M7" s="386"/>
      <c r="N7" s="386"/>
      <c r="O7" s="386"/>
      <c r="P7" s="386"/>
      <c r="Q7" s="386"/>
      <c r="R7" s="386"/>
      <c r="S7" s="386"/>
    </row>
    <row r="8" spans="1:19" s="16" customFormat="1" ht="15" customHeight="1">
      <c r="A8" s="205" t="s">
        <v>103</v>
      </c>
      <c r="B8" s="267" t="s">
        <v>104</v>
      </c>
      <c r="C8" s="229" t="s">
        <v>124</v>
      </c>
      <c r="D8" s="249"/>
      <c r="E8" s="250"/>
      <c r="F8" s="279">
        <f t="shared" si="0"/>
        <v>0</v>
      </c>
      <c r="G8" s="177"/>
      <c r="H8" s="386"/>
      <c r="I8" s="386"/>
      <c r="J8" s="386"/>
      <c r="K8" s="386"/>
      <c r="L8" s="386"/>
      <c r="M8" s="386"/>
      <c r="N8" s="386"/>
      <c r="O8" s="386"/>
      <c r="P8" s="386"/>
      <c r="Q8" s="386"/>
      <c r="R8" s="386"/>
      <c r="S8" s="386"/>
    </row>
    <row r="9" spans="1:19" s="16" customFormat="1" ht="15" customHeight="1">
      <c r="A9" s="205" t="s">
        <v>136</v>
      </c>
      <c r="B9" s="267"/>
      <c r="C9" s="229" t="s">
        <v>218</v>
      </c>
      <c r="D9" s="249"/>
      <c r="E9" s="250"/>
      <c r="F9" s="279">
        <f t="shared" si="0"/>
        <v>0</v>
      </c>
      <c r="G9" s="177"/>
      <c r="H9" s="386"/>
      <c r="I9" s="386"/>
      <c r="J9" s="386"/>
      <c r="K9" s="386"/>
      <c r="L9" s="386"/>
      <c r="M9" s="386"/>
      <c r="N9" s="386"/>
      <c r="O9" s="386"/>
      <c r="P9" s="386"/>
      <c r="Q9" s="386"/>
      <c r="R9" s="386"/>
      <c r="S9" s="386"/>
    </row>
    <row r="10" spans="1:19" s="16" customFormat="1" ht="15" customHeight="1">
      <c r="A10" s="205" t="s">
        <v>129</v>
      </c>
      <c r="B10" s="267"/>
      <c r="C10" s="229" t="s">
        <v>125</v>
      </c>
      <c r="D10" s="249"/>
      <c r="E10" s="250"/>
      <c r="F10" s="279">
        <f t="shared" si="0"/>
        <v>0</v>
      </c>
      <c r="G10" s="177"/>
      <c r="H10" s="386"/>
      <c r="I10" s="386"/>
      <c r="J10" s="386"/>
      <c r="K10" s="386"/>
      <c r="L10" s="386"/>
      <c r="M10" s="386"/>
      <c r="N10" s="386"/>
      <c r="O10" s="386"/>
      <c r="P10" s="386"/>
      <c r="Q10" s="386"/>
      <c r="R10" s="386"/>
      <c r="S10" s="386"/>
    </row>
    <row r="11" spans="1:19" ht="15" customHeight="1" thickBot="1">
      <c r="A11" s="206" t="s">
        <v>130</v>
      </c>
      <c r="B11" s="194"/>
      <c r="C11" s="230"/>
      <c r="D11" s="221"/>
      <c r="E11" s="195"/>
      <c r="F11" s="196">
        <f>SUM(F5:F10)</f>
        <v>3449.1099999999997</v>
      </c>
    </row>
    <row r="12" spans="1:19" ht="15" customHeight="1">
      <c r="A12" s="207" t="s">
        <v>132</v>
      </c>
      <c r="B12" s="185"/>
      <c r="C12" s="231"/>
      <c r="D12" s="247">
        <v>2.6700000000000002E-2</v>
      </c>
      <c r="E12" s="248">
        <v>4860</v>
      </c>
      <c r="F12" s="280">
        <f>D12*E12</f>
        <v>129.762</v>
      </c>
      <c r="G12" s="177" t="s">
        <v>100</v>
      </c>
    </row>
    <row r="13" spans="1:19" ht="15" customHeight="1">
      <c r="A13" s="208" t="s">
        <v>137</v>
      </c>
      <c r="B13" s="188"/>
      <c r="C13" s="232"/>
      <c r="D13" s="249">
        <v>0.15</v>
      </c>
      <c r="E13" s="250">
        <v>3170</v>
      </c>
      <c r="F13" s="280">
        <f>D13*E13</f>
        <v>475.5</v>
      </c>
      <c r="G13" s="177" t="s">
        <v>100</v>
      </c>
    </row>
    <row r="14" spans="1:19" ht="15" customHeight="1">
      <c r="A14" s="208" t="s">
        <v>133</v>
      </c>
      <c r="B14" s="188"/>
      <c r="C14" s="232" t="s">
        <v>183</v>
      </c>
      <c r="D14" s="249"/>
      <c r="E14" s="250"/>
      <c r="F14" s="280">
        <f>D14*E14</f>
        <v>0</v>
      </c>
    </row>
    <row r="15" spans="1:19" ht="15" customHeight="1">
      <c r="A15" s="208" t="s">
        <v>227</v>
      </c>
      <c r="B15" s="188"/>
      <c r="C15" s="232" t="s">
        <v>7</v>
      </c>
      <c r="D15" s="249"/>
      <c r="E15" s="250"/>
      <c r="F15" s="280">
        <f>D15*E15</f>
        <v>0</v>
      </c>
      <c r="G15" s="177"/>
    </row>
    <row r="16" spans="1:19" ht="15" customHeight="1">
      <c r="A16" s="208" t="s">
        <v>138</v>
      </c>
      <c r="B16" s="188"/>
      <c r="C16" s="232" t="s">
        <v>184</v>
      </c>
      <c r="D16" s="249"/>
      <c r="E16" s="250"/>
      <c r="F16" s="280">
        <f>D16*E16</f>
        <v>0</v>
      </c>
      <c r="G16" s="180"/>
    </row>
    <row r="17" spans="1:7" ht="15" customHeight="1" thickBot="1">
      <c r="A17" s="282" t="s">
        <v>139</v>
      </c>
      <c r="B17" s="283"/>
      <c r="C17" s="284"/>
      <c r="D17" s="285"/>
      <c r="E17" s="286"/>
      <c r="F17" s="281">
        <f>SUM(F12:F16)</f>
        <v>605.26199999999994</v>
      </c>
    </row>
    <row r="18" spans="1:7" ht="15" customHeight="1">
      <c r="A18" s="207" t="s">
        <v>140</v>
      </c>
      <c r="B18" s="185"/>
      <c r="C18" s="231" t="s">
        <v>7</v>
      </c>
      <c r="D18" s="249"/>
      <c r="E18" s="250"/>
      <c r="F18" s="280">
        <f>ROUND(D18*E18,0)</f>
        <v>0</v>
      </c>
    </row>
    <row r="19" spans="1:7" ht="15" customHeight="1">
      <c r="A19" s="208" t="s">
        <v>141</v>
      </c>
      <c r="B19" s="188"/>
      <c r="C19" s="232" t="s">
        <v>7</v>
      </c>
      <c r="D19" s="249">
        <v>80</v>
      </c>
      <c r="E19" s="250">
        <v>1.1499999999999999</v>
      </c>
      <c r="F19" s="280">
        <f>ROUND(D19*E19,0)</f>
        <v>92</v>
      </c>
      <c r="G19" s="177" t="s">
        <v>100</v>
      </c>
    </row>
    <row r="20" spans="1:7" ht="15" customHeight="1">
      <c r="A20" s="254"/>
      <c r="B20" s="188"/>
      <c r="C20" s="251"/>
      <c r="D20" s="249"/>
      <c r="E20" s="250"/>
      <c r="F20" s="280">
        <f>ROUND(D20*E20,0)</f>
        <v>0</v>
      </c>
      <c r="G20" s="177"/>
    </row>
    <row r="21" spans="1:7" ht="15" customHeight="1">
      <c r="A21" s="208" t="s">
        <v>142</v>
      </c>
      <c r="B21" s="188"/>
      <c r="C21" s="232" t="s">
        <v>7</v>
      </c>
      <c r="D21" s="249">
        <v>26</v>
      </c>
      <c r="E21" s="250">
        <v>1.92</v>
      </c>
      <c r="F21" s="280">
        <f>ROUND(D21*E21,0)</f>
        <v>50</v>
      </c>
      <c r="G21" s="177" t="s">
        <v>100</v>
      </c>
    </row>
    <row r="22" spans="1:7" ht="15" customHeight="1">
      <c r="A22" s="208" t="s">
        <v>143</v>
      </c>
      <c r="B22" s="188"/>
      <c r="C22" s="232" t="s">
        <v>7</v>
      </c>
      <c r="D22" s="249">
        <v>29</v>
      </c>
      <c r="E22" s="250">
        <v>0.52</v>
      </c>
      <c r="F22" s="280">
        <f>ROUND(D22*E22,0)</f>
        <v>15</v>
      </c>
      <c r="G22" s="177" t="s">
        <v>100</v>
      </c>
    </row>
    <row r="23" spans="1:7" ht="15" customHeight="1" thickBot="1">
      <c r="A23" s="282" t="s">
        <v>144</v>
      </c>
      <c r="B23" s="283"/>
      <c r="C23" s="284"/>
      <c r="D23" s="285"/>
      <c r="E23" s="286"/>
      <c r="F23" s="281">
        <f>SUM(F18:F22)</f>
        <v>157</v>
      </c>
    </row>
    <row r="24" spans="1:7" ht="15" customHeight="1">
      <c r="A24" s="207" t="s">
        <v>145</v>
      </c>
      <c r="B24" s="185"/>
      <c r="C24" s="232" t="s">
        <v>184</v>
      </c>
      <c r="D24" s="247">
        <v>1</v>
      </c>
      <c r="E24" s="252">
        <v>120</v>
      </c>
      <c r="F24" s="287">
        <f>D24*E24</f>
        <v>120</v>
      </c>
      <c r="G24" s="177" t="s">
        <v>100</v>
      </c>
    </row>
    <row r="25" spans="1:7" ht="15" customHeight="1">
      <c r="A25" s="208" t="s">
        <v>146</v>
      </c>
      <c r="B25" s="188"/>
      <c r="C25" s="232" t="s">
        <v>184</v>
      </c>
      <c r="D25" s="249">
        <v>1</v>
      </c>
      <c r="E25" s="253">
        <v>15</v>
      </c>
      <c r="F25" s="280">
        <f>D25*E25</f>
        <v>15</v>
      </c>
      <c r="G25" s="177" t="s">
        <v>100</v>
      </c>
    </row>
    <row r="26" spans="1:7" ht="15" customHeight="1">
      <c r="A26" s="208" t="s">
        <v>147</v>
      </c>
      <c r="B26" s="188"/>
      <c r="C26" s="232" t="s">
        <v>184</v>
      </c>
      <c r="D26" s="249"/>
      <c r="E26" s="253"/>
      <c r="F26" s="280">
        <f>D26*E26</f>
        <v>0</v>
      </c>
      <c r="G26" s="177"/>
    </row>
    <row r="27" spans="1:7" ht="15" customHeight="1">
      <c r="A27" s="208" t="s">
        <v>148</v>
      </c>
      <c r="B27" s="188"/>
      <c r="C27" s="232" t="s">
        <v>184</v>
      </c>
      <c r="D27" s="249">
        <v>1</v>
      </c>
      <c r="E27" s="253">
        <v>20</v>
      </c>
      <c r="F27" s="280">
        <f>D27*E27</f>
        <v>20</v>
      </c>
      <c r="G27" s="177" t="s">
        <v>100</v>
      </c>
    </row>
    <row r="28" spans="1:7" ht="15" customHeight="1" thickBot="1">
      <c r="A28" s="282" t="s">
        <v>149</v>
      </c>
      <c r="B28" s="283"/>
      <c r="C28" s="284"/>
      <c r="D28" s="290"/>
      <c r="E28" s="291"/>
      <c r="F28" s="281">
        <f>SUM(F24:F27)</f>
        <v>155</v>
      </c>
    </row>
    <row r="29" spans="1:7" ht="15" customHeight="1">
      <c r="A29" s="207" t="s">
        <v>150</v>
      </c>
      <c r="B29" s="184"/>
      <c r="C29" s="231"/>
      <c r="D29" s="249">
        <v>1</v>
      </c>
      <c r="E29" s="253"/>
      <c r="F29" s="280">
        <f>D29*E29</f>
        <v>0</v>
      </c>
      <c r="G29" s="177" t="s">
        <v>101</v>
      </c>
    </row>
    <row r="30" spans="1:7" ht="15" customHeight="1">
      <c r="A30" s="208" t="s">
        <v>151</v>
      </c>
      <c r="B30" s="187"/>
      <c r="C30" s="233"/>
      <c r="D30" s="249">
        <v>1</v>
      </c>
      <c r="E30" s="253">
        <v>6</v>
      </c>
      <c r="F30" s="280">
        <f>D30*E30</f>
        <v>6</v>
      </c>
      <c r="G30" s="177" t="s">
        <v>100</v>
      </c>
    </row>
    <row r="31" spans="1:7" ht="15" customHeight="1">
      <c r="A31" s="208" t="s">
        <v>152</v>
      </c>
      <c r="B31" s="187"/>
      <c r="C31" s="233"/>
      <c r="D31" s="249">
        <v>1</v>
      </c>
      <c r="E31" s="253">
        <v>6</v>
      </c>
      <c r="F31" s="280">
        <f>D31*E31</f>
        <v>6</v>
      </c>
      <c r="G31" s="177" t="s">
        <v>100</v>
      </c>
    </row>
    <row r="32" spans="1:7" ht="15" customHeight="1">
      <c r="A32" s="208" t="s">
        <v>153</v>
      </c>
      <c r="B32" s="189"/>
      <c r="C32" s="232" t="s">
        <v>184</v>
      </c>
      <c r="D32" s="249"/>
      <c r="E32" s="250"/>
      <c r="F32" s="288">
        <f>D32*E32</f>
        <v>0</v>
      </c>
      <c r="G32" s="177"/>
    </row>
    <row r="33" spans="1:19" ht="15" customHeight="1">
      <c r="A33" s="208" t="s">
        <v>219</v>
      </c>
      <c r="B33" s="187"/>
      <c r="C33" s="232" t="s">
        <v>184</v>
      </c>
      <c r="D33" s="249">
        <v>1</v>
      </c>
      <c r="E33" s="250">
        <v>7</v>
      </c>
      <c r="F33" s="280">
        <f>D33*E33</f>
        <v>7</v>
      </c>
      <c r="G33" s="177" t="s">
        <v>100</v>
      </c>
    </row>
    <row r="34" spans="1:19" ht="15" customHeight="1">
      <c r="A34" s="209" t="s">
        <v>154</v>
      </c>
      <c r="B34" s="191"/>
      <c r="C34" s="232"/>
      <c r="D34" s="256">
        <v>5.0000000000000001E-3</v>
      </c>
      <c r="E34" s="253">
        <f>F7</f>
        <v>3050.74</v>
      </c>
      <c r="F34" s="279">
        <f>E34*D34</f>
        <v>15.253699999999998</v>
      </c>
      <c r="G34" s="177" t="s">
        <v>101</v>
      </c>
    </row>
    <row r="35" spans="1:19" ht="15" customHeight="1" thickBot="1">
      <c r="A35" s="282" t="s">
        <v>155</v>
      </c>
      <c r="B35" s="283"/>
      <c r="C35" s="284"/>
      <c r="D35" s="285"/>
      <c r="E35" s="286"/>
      <c r="F35" s="281">
        <f>SUM(F29:F34)</f>
        <v>34.253699999999995</v>
      </c>
    </row>
    <row r="36" spans="1:19" ht="15" customHeight="1" thickBot="1">
      <c r="A36" s="210" t="s">
        <v>156</v>
      </c>
      <c r="B36" s="200"/>
      <c r="C36" s="234"/>
      <c r="D36" s="222"/>
      <c r="E36" s="201"/>
      <c r="F36" s="289">
        <f>F35+F28+F23+F17</f>
        <v>951.51569999999992</v>
      </c>
    </row>
    <row r="37" spans="1:19" ht="15" customHeight="1" thickBot="1">
      <c r="A37" s="206" t="s">
        <v>157</v>
      </c>
      <c r="B37" s="194"/>
      <c r="C37" s="230"/>
      <c r="D37" s="221"/>
      <c r="E37" s="197"/>
      <c r="F37" s="198">
        <f>F11-F36</f>
        <v>2497.5942999999997</v>
      </c>
    </row>
    <row r="38" spans="1:19" ht="15" customHeight="1">
      <c r="A38" s="207" t="s">
        <v>158</v>
      </c>
      <c r="B38" s="185"/>
      <c r="C38" s="231" t="s">
        <v>183</v>
      </c>
      <c r="D38" s="257">
        <v>1</v>
      </c>
      <c r="E38" s="258">
        <v>17</v>
      </c>
      <c r="F38" s="292">
        <f>ROUND(D38*E38,0)</f>
        <v>17</v>
      </c>
      <c r="G38" s="177"/>
    </row>
    <row r="39" spans="1:19" ht="15" customHeight="1">
      <c r="A39" s="208" t="s">
        <v>160</v>
      </c>
      <c r="B39" s="188"/>
      <c r="C39" s="232" t="s">
        <v>184</v>
      </c>
      <c r="D39" s="249">
        <v>1</v>
      </c>
      <c r="E39" s="253"/>
      <c r="F39" s="280">
        <f>D39*E39</f>
        <v>0</v>
      </c>
      <c r="G39" s="181" t="s">
        <v>100</v>
      </c>
    </row>
    <row r="40" spans="1:19" ht="15" customHeight="1">
      <c r="A40" s="208" t="s">
        <v>159</v>
      </c>
      <c r="B40" s="188"/>
      <c r="C40" s="232" t="s">
        <v>184</v>
      </c>
      <c r="D40" s="249">
        <v>1</v>
      </c>
      <c r="E40" s="250">
        <v>121</v>
      </c>
      <c r="F40" s="280">
        <f>ROUND(D40*E40,0)</f>
        <v>121</v>
      </c>
      <c r="G40" s="177" t="s">
        <v>100</v>
      </c>
    </row>
    <row r="41" spans="1:19" ht="15" customHeight="1" thickBot="1">
      <c r="A41" s="206" t="s">
        <v>211</v>
      </c>
      <c r="B41" s="194"/>
      <c r="C41" s="230"/>
      <c r="D41" s="221"/>
      <c r="E41" s="197"/>
      <c r="F41" s="196">
        <f>F37-SUM(F38:F40)</f>
        <v>2359.5942999999997</v>
      </c>
    </row>
    <row r="42" spans="1:19" s="3" customFormat="1" ht="15" customHeight="1">
      <c r="A42" s="211" t="s">
        <v>161</v>
      </c>
      <c r="B42" s="186"/>
      <c r="C42" s="231" t="s">
        <v>185</v>
      </c>
      <c r="D42" s="247">
        <v>44</v>
      </c>
      <c r="E42" s="248"/>
      <c r="F42" s="287">
        <f>D42*E42</f>
        <v>0</v>
      </c>
      <c r="G42" s="430" t="s">
        <v>100</v>
      </c>
      <c r="H42" s="387"/>
      <c r="I42" s="387"/>
      <c r="J42" s="387"/>
      <c r="K42" s="387"/>
      <c r="L42" s="387"/>
      <c r="M42" s="387"/>
      <c r="N42" s="387"/>
      <c r="O42" s="387"/>
      <c r="P42" s="387"/>
      <c r="Q42" s="387"/>
      <c r="R42" s="387"/>
      <c r="S42" s="387"/>
    </row>
    <row r="43" spans="1:19" ht="15" customHeight="1">
      <c r="A43" s="209" t="s">
        <v>162</v>
      </c>
      <c r="B43" s="191"/>
      <c r="C43" s="231" t="s">
        <v>185</v>
      </c>
      <c r="D43" s="249">
        <v>15</v>
      </c>
      <c r="E43" s="250"/>
      <c r="F43" s="280">
        <f>ROUND(D43*E43,0)</f>
        <v>0</v>
      </c>
      <c r="G43" s="431"/>
    </row>
    <row r="44" spans="1:19" ht="15" customHeight="1">
      <c r="A44" s="209" t="s">
        <v>163</v>
      </c>
      <c r="B44" s="191"/>
      <c r="C44" s="231" t="s">
        <v>185</v>
      </c>
      <c r="D44" s="249">
        <v>6.2</v>
      </c>
      <c r="E44" s="250"/>
      <c r="F44" s="280">
        <f>D44*E44</f>
        <v>0</v>
      </c>
      <c r="G44" s="431"/>
    </row>
    <row r="45" spans="1:19" ht="15" customHeight="1">
      <c r="A45" s="209" t="s">
        <v>164</v>
      </c>
      <c r="B45" s="191"/>
      <c r="C45" s="231" t="s">
        <v>185</v>
      </c>
      <c r="D45" s="249">
        <v>15</v>
      </c>
      <c r="E45" s="250"/>
      <c r="F45" s="280">
        <f>D45*E45</f>
        <v>0</v>
      </c>
      <c r="G45" s="431"/>
    </row>
    <row r="46" spans="1:19" ht="15" customHeight="1">
      <c r="A46" s="209" t="s">
        <v>165</v>
      </c>
      <c r="B46" s="191"/>
      <c r="C46" s="231" t="s">
        <v>185</v>
      </c>
      <c r="D46" s="249"/>
      <c r="E46" s="250"/>
      <c r="F46" s="280">
        <f>D46*E46</f>
        <v>0</v>
      </c>
      <c r="G46" s="432"/>
    </row>
    <row r="47" spans="1:19" ht="15" customHeight="1" thickBot="1">
      <c r="A47" s="295" t="s">
        <v>166</v>
      </c>
      <c r="B47" s="296"/>
      <c r="C47" s="297"/>
      <c r="D47" s="298">
        <f>SUM(D42:D46)</f>
        <v>80.2</v>
      </c>
      <c r="E47" s="299"/>
      <c r="F47" s="293">
        <f>SUM(F42:F46)</f>
        <v>0</v>
      </c>
      <c r="G47" s="243"/>
    </row>
    <row r="48" spans="1:19" ht="15" customHeight="1">
      <c r="A48" s="211" t="s">
        <v>226</v>
      </c>
      <c r="B48" s="186"/>
      <c r="C48" s="231" t="s">
        <v>185</v>
      </c>
      <c r="D48" s="259">
        <v>13.8</v>
      </c>
      <c r="E48" s="248">
        <v>22</v>
      </c>
      <c r="F48" s="287">
        <f>D48*E48</f>
        <v>303.60000000000002</v>
      </c>
      <c r="G48" s="177" t="s">
        <v>100</v>
      </c>
    </row>
    <row r="49" spans="1:11" ht="15" customHeight="1">
      <c r="A49" s="254"/>
      <c r="B49" s="188"/>
      <c r="C49" s="251"/>
      <c r="D49" s="249"/>
      <c r="E49" s="250"/>
      <c r="F49" s="280">
        <f>ROUND(D49*E49,0)</f>
        <v>0</v>
      </c>
      <c r="G49" s="277"/>
    </row>
    <row r="50" spans="1:11" ht="15" customHeight="1" thickBot="1">
      <c r="A50" s="282" t="s">
        <v>167</v>
      </c>
      <c r="B50" s="283"/>
      <c r="C50" s="284"/>
      <c r="D50" s="285"/>
      <c r="E50" s="286"/>
      <c r="F50" s="294">
        <f>SUM(F48:F49)</f>
        <v>303.60000000000002</v>
      </c>
    </row>
    <row r="51" spans="1:11" ht="15" customHeight="1">
      <c r="A51" s="211" t="s">
        <v>168</v>
      </c>
      <c r="B51" s="244"/>
      <c r="C51" s="235"/>
      <c r="D51" s="260">
        <v>0.03</v>
      </c>
      <c r="E51" s="252">
        <f>F36</f>
        <v>951.51569999999992</v>
      </c>
      <c r="F51" s="287">
        <f>E51*D51/D55</f>
        <v>28.545470999999996</v>
      </c>
      <c r="G51" s="177" t="s">
        <v>100</v>
      </c>
    </row>
    <row r="52" spans="1:11" ht="15" customHeight="1">
      <c r="A52" s="254"/>
      <c r="B52" s="188"/>
      <c r="C52" s="251"/>
      <c r="D52" s="249"/>
      <c r="E52" s="250"/>
      <c r="F52" s="280">
        <f>ROUND(D52*E52,0)</f>
        <v>0</v>
      </c>
      <c r="G52" s="181"/>
    </row>
    <row r="53" spans="1:11" ht="15" customHeight="1" thickBot="1">
      <c r="A53" s="206" t="s">
        <v>169</v>
      </c>
      <c r="B53" s="194"/>
      <c r="C53" s="230"/>
      <c r="D53" s="221"/>
      <c r="E53" s="197"/>
      <c r="F53" s="196">
        <f>F41-(F47+F50+F51+F52)</f>
        <v>2027.4488289999997</v>
      </c>
    </row>
    <row r="54" spans="1:11" ht="15" customHeight="1">
      <c r="A54" s="266" t="s">
        <v>221</v>
      </c>
      <c r="B54" s="203"/>
      <c r="C54" s="236" t="s">
        <v>186</v>
      </c>
      <c r="D54" s="261">
        <v>365</v>
      </c>
      <c r="E54" s="202"/>
      <c r="F54" s="183"/>
      <c r="G54" s="181" t="s">
        <v>101</v>
      </c>
    </row>
    <row r="55" spans="1:11" ht="15" customHeight="1" thickBot="1">
      <c r="A55" s="206" t="s">
        <v>170</v>
      </c>
      <c r="B55" s="194"/>
      <c r="C55" s="230" t="s">
        <v>188</v>
      </c>
      <c r="D55" s="223">
        <f>365/D54</f>
        <v>1</v>
      </c>
      <c r="E55" s="199"/>
      <c r="F55" s="198">
        <f>F53*D55</f>
        <v>2027.4488289999997</v>
      </c>
    </row>
    <row r="56" spans="1:11" ht="15" customHeight="1">
      <c r="A56" s="204" t="s">
        <v>171</v>
      </c>
      <c r="B56" s="192"/>
      <c r="C56" s="228" t="s">
        <v>187</v>
      </c>
      <c r="D56" s="262">
        <v>0.06</v>
      </c>
      <c r="E56" s="248">
        <v>370</v>
      </c>
      <c r="F56" s="287">
        <f>ROUND(D56*E56,0)</f>
        <v>22</v>
      </c>
      <c r="G56" s="408" t="s">
        <v>101</v>
      </c>
      <c r="H56" s="388"/>
    </row>
    <row r="57" spans="1:11" ht="15" customHeight="1">
      <c r="A57" s="204" t="s">
        <v>172</v>
      </c>
      <c r="B57" s="192"/>
      <c r="C57" s="228" t="s">
        <v>187</v>
      </c>
      <c r="D57" s="262">
        <v>1.33</v>
      </c>
      <c r="E57" s="248">
        <v>190</v>
      </c>
      <c r="F57" s="287">
        <f>ROUND(D57*E57,0)</f>
        <v>253</v>
      </c>
      <c r="G57" s="409"/>
      <c r="H57" s="388"/>
      <c r="J57" s="388"/>
      <c r="K57" s="388"/>
    </row>
    <row r="58" spans="1:11" ht="15" customHeight="1">
      <c r="A58" s="205" t="s">
        <v>173</v>
      </c>
      <c r="B58" s="193"/>
      <c r="C58" s="228" t="s">
        <v>187</v>
      </c>
      <c r="D58" s="263">
        <v>1.33</v>
      </c>
      <c r="E58" s="250">
        <v>90</v>
      </c>
      <c r="F58" s="287">
        <f>ROUND(D58*E58,0)</f>
        <v>120</v>
      </c>
      <c r="G58" s="424"/>
    </row>
    <row r="59" spans="1:11" ht="15" customHeight="1">
      <c r="A59" s="254"/>
      <c r="B59" s="193"/>
      <c r="C59" s="251"/>
      <c r="D59" s="263"/>
      <c r="E59" s="250"/>
      <c r="F59" s="287">
        <f>ROUND(D59*E59,0)</f>
        <v>0</v>
      </c>
      <c r="G59" s="425"/>
    </row>
    <row r="60" spans="1:11" ht="15" customHeight="1" thickBot="1">
      <c r="A60" s="206" t="s">
        <v>174</v>
      </c>
      <c r="B60" s="194"/>
      <c r="C60" s="230"/>
      <c r="D60" s="221"/>
      <c r="E60" s="197"/>
      <c r="F60" s="196">
        <f>F55+F56+F58+F59+F57</f>
        <v>2422.4488289999999</v>
      </c>
    </row>
    <row r="61" spans="1:11" ht="7.5" customHeight="1">
      <c r="A61" s="212"/>
      <c r="B61" s="69"/>
      <c r="C61" s="237"/>
      <c r="D61" s="100"/>
      <c r="E61" s="37"/>
      <c r="F61" s="183"/>
      <c r="G61" s="408" t="s">
        <v>100</v>
      </c>
    </row>
    <row r="62" spans="1:11" ht="15" customHeight="1">
      <c r="A62" s="214" t="s">
        <v>175</v>
      </c>
      <c r="B62" s="215"/>
      <c r="C62" s="228" t="s">
        <v>28</v>
      </c>
      <c r="D62" s="224"/>
      <c r="E62" s="190"/>
      <c r="F62" s="216">
        <v>24.9</v>
      </c>
      <c r="G62" s="409"/>
    </row>
    <row r="63" spans="1:11" ht="15" customHeight="1">
      <c r="A63" s="204" t="s">
        <v>176</v>
      </c>
      <c r="B63" s="215"/>
      <c r="C63" s="228" t="s">
        <v>28</v>
      </c>
      <c r="D63" s="224"/>
      <c r="E63" s="190"/>
      <c r="F63" s="216">
        <v>20.8</v>
      </c>
      <c r="G63" s="409"/>
    </row>
    <row r="64" spans="1:11" ht="15" customHeight="1">
      <c r="A64" s="265" t="s">
        <v>177</v>
      </c>
      <c r="B64" s="215"/>
      <c r="C64" s="228" t="s">
        <v>28</v>
      </c>
      <c r="D64" s="224"/>
      <c r="E64" s="190"/>
      <c r="F64" s="264"/>
      <c r="G64" s="410"/>
    </row>
    <row r="65" spans="1:9" ht="15" customHeight="1" thickBot="1">
      <c r="A65" s="217" t="s">
        <v>178</v>
      </c>
      <c r="B65" s="218"/>
      <c r="C65" s="238" t="s">
        <v>28</v>
      </c>
      <c r="D65" s="225"/>
      <c r="E65" s="219"/>
      <c r="F65" s="220">
        <f>SUM(F62:F64)</f>
        <v>45.7</v>
      </c>
      <c r="G65" s="245"/>
    </row>
    <row r="66" spans="1:9" ht="15" customHeight="1">
      <c r="A66" s="68" t="s">
        <v>179</v>
      </c>
      <c r="B66" s="69"/>
      <c r="C66" s="436" t="s">
        <v>222</v>
      </c>
      <c r="D66" s="436"/>
      <c r="E66" s="436"/>
      <c r="F66" s="436"/>
      <c r="G66" s="413" t="s">
        <v>100</v>
      </c>
    </row>
    <row r="67" spans="1:9" ht="7.5" customHeight="1">
      <c r="C67" s="437"/>
      <c r="D67" s="437"/>
      <c r="E67" s="437"/>
      <c r="F67" s="437"/>
      <c r="G67" s="414"/>
    </row>
    <row r="68" spans="1:9" ht="15" customHeight="1">
      <c r="A68" s="147" t="s">
        <v>180</v>
      </c>
      <c r="B68" s="16"/>
      <c r="D68" s="16"/>
      <c r="E68" s="16"/>
      <c r="F68" s="16"/>
    </row>
    <row r="69" spans="1:9" ht="15" customHeight="1">
      <c r="A69" s="426" t="s">
        <v>181</v>
      </c>
      <c r="B69" s="427"/>
      <c r="C69" s="427"/>
      <c r="D69" s="428"/>
      <c r="E69" s="428"/>
      <c r="F69" s="428"/>
      <c r="G69" s="429"/>
    </row>
    <row r="70" spans="1:9" s="385" customFormat="1" ht="15" customHeight="1">
      <c r="A70" s="415"/>
      <c r="B70" s="407"/>
      <c r="C70" s="407"/>
      <c r="D70" s="407"/>
      <c r="E70" s="407"/>
      <c r="F70" s="407"/>
      <c r="G70" s="407"/>
    </row>
    <row r="71" spans="1:9" s="385" customFormat="1" ht="15" customHeight="1">
      <c r="A71" s="405"/>
      <c r="B71" s="406"/>
      <c r="C71" s="406"/>
      <c r="D71" s="420"/>
      <c r="E71" s="420"/>
      <c r="F71" s="420"/>
      <c r="G71" s="407"/>
    </row>
    <row r="72" spans="1:9" s="385" customFormat="1" ht="15" customHeight="1">
      <c r="A72" s="405"/>
      <c r="B72" s="406"/>
      <c r="C72" s="406"/>
      <c r="D72" s="420"/>
      <c r="E72" s="420"/>
      <c r="F72" s="420"/>
      <c r="G72" s="407"/>
    </row>
    <row r="73" spans="1:9" s="385" customFormat="1" ht="15" customHeight="1">
      <c r="A73" s="405"/>
      <c r="B73" s="406"/>
      <c r="C73" s="406"/>
      <c r="D73" s="407"/>
      <c r="E73" s="407"/>
      <c r="F73" s="407"/>
      <c r="G73" s="407"/>
    </row>
    <row r="74" spans="1:9" s="385" customFormat="1" ht="30" customHeight="1">
      <c r="A74" s="405"/>
      <c r="B74" s="406"/>
      <c r="C74" s="406"/>
      <c r="D74" s="407"/>
      <c r="E74" s="407"/>
      <c r="F74" s="407"/>
      <c r="G74" s="407"/>
    </row>
    <row r="75" spans="1:9" s="385" customFormat="1" ht="30" customHeight="1">
      <c r="A75" s="405"/>
      <c r="B75" s="406"/>
      <c r="C75" s="406"/>
      <c r="D75" s="416"/>
      <c r="E75" s="416"/>
      <c r="F75" s="416"/>
      <c r="G75" s="416"/>
      <c r="H75" s="389"/>
      <c r="I75" s="390"/>
    </row>
    <row r="76" spans="1:9" s="385" customFormat="1" ht="15" customHeight="1">
      <c r="A76" s="405"/>
      <c r="B76" s="406"/>
      <c r="C76" s="406"/>
      <c r="D76" s="416"/>
      <c r="E76" s="416"/>
      <c r="F76" s="416"/>
      <c r="G76" s="416"/>
    </row>
    <row r="77" spans="1:9" s="385" customFormat="1" ht="30" customHeight="1">
      <c r="A77" s="405"/>
      <c r="B77" s="406"/>
      <c r="C77" s="406"/>
      <c r="D77" s="407"/>
      <c r="E77" s="407"/>
      <c r="F77" s="407"/>
      <c r="G77" s="407"/>
    </row>
    <row r="78" spans="1:9" s="385" customFormat="1" ht="15" customHeight="1">
      <c r="A78" s="386"/>
      <c r="B78" s="386"/>
      <c r="C78" s="391"/>
      <c r="D78" s="392"/>
      <c r="E78" s="393"/>
      <c r="F78" s="394"/>
      <c r="G78" s="389"/>
    </row>
    <row r="79" spans="1:9" s="385" customFormat="1">
      <c r="C79" s="391"/>
      <c r="D79" s="392"/>
      <c r="E79" s="393"/>
      <c r="F79" s="394"/>
      <c r="G79" s="389"/>
    </row>
    <row r="80" spans="1:9" s="385" customFormat="1">
      <c r="C80" s="391"/>
      <c r="D80" s="392"/>
      <c r="E80" s="393"/>
      <c r="F80" s="394"/>
      <c r="G80" s="389"/>
    </row>
    <row r="81" spans="3:7" s="385" customFormat="1">
      <c r="C81" s="391"/>
      <c r="D81" s="392"/>
      <c r="E81" s="393"/>
      <c r="F81" s="394"/>
      <c r="G81" s="389"/>
    </row>
    <row r="82" spans="3:7" s="385" customFormat="1">
      <c r="C82" s="391"/>
      <c r="D82" s="392"/>
      <c r="E82" s="393"/>
      <c r="F82" s="394"/>
      <c r="G82" s="389"/>
    </row>
    <row r="83" spans="3:7" s="385" customFormat="1">
      <c r="C83" s="391"/>
      <c r="D83" s="392"/>
      <c r="E83" s="393"/>
      <c r="F83" s="394"/>
      <c r="G83" s="389"/>
    </row>
    <row r="84" spans="3:7" s="385" customFormat="1">
      <c r="C84" s="391"/>
      <c r="D84" s="392"/>
      <c r="E84" s="393"/>
      <c r="F84" s="394"/>
      <c r="G84" s="389"/>
    </row>
    <row r="85" spans="3:7" s="385" customFormat="1">
      <c r="C85" s="391"/>
      <c r="D85" s="392"/>
      <c r="E85" s="393"/>
      <c r="F85" s="394"/>
      <c r="G85" s="389"/>
    </row>
    <row r="86" spans="3:7" s="385" customFormat="1">
      <c r="C86" s="391"/>
      <c r="D86" s="392"/>
      <c r="E86" s="393"/>
      <c r="F86" s="394"/>
      <c r="G86" s="389"/>
    </row>
    <row r="87" spans="3:7" s="385" customFormat="1">
      <c r="C87" s="391"/>
      <c r="D87" s="392"/>
      <c r="E87" s="393"/>
      <c r="F87" s="394"/>
      <c r="G87" s="389"/>
    </row>
    <row r="88" spans="3:7" s="385" customFormat="1">
      <c r="C88" s="391"/>
      <c r="D88" s="392"/>
      <c r="E88" s="393"/>
      <c r="F88" s="394"/>
      <c r="G88" s="389"/>
    </row>
  </sheetData>
  <mergeCells count="18">
    <mergeCell ref="A1:F1"/>
    <mergeCell ref="A73:G73"/>
    <mergeCell ref="A74:G74"/>
    <mergeCell ref="A75:G75"/>
    <mergeCell ref="A76:G76"/>
    <mergeCell ref="G1:G2"/>
    <mergeCell ref="C2:F2"/>
    <mergeCell ref="A70:G70"/>
    <mergeCell ref="D3:D4"/>
    <mergeCell ref="G42:G46"/>
    <mergeCell ref="G56:G59"/>
    <mergeCell ref="G61:G64"/>
    <mergeCell ref="A69:G69"/>
    <mergeCell ref="A77:G77"/>
    <mergeCell ref="C66:F67"/>
    <mergeCell ref="G66:G67"/>
    <mergeCell ref="A71:G71"/>
    <mergeCell ref="A72:G72"/>
  </mergeCells>
  <pageMargins left="0.98425196850393704" right="0.39370078740157483" top="0.39370078740157483" bottom="0.39370078740157483" header="0.19685039370078741" footer="0.19685039370078741"/>
  <pageSetup paperSize="9" scale="75" firstPageNumber="5" orientation="portrait" r:id="rId1"/>
  <headerFooter alignWithMargins="0">
    <oddFooter>&amp;L&amp;"Arial,Normal"AGRIDEA, FiBL, Marges brutes 2013 avec PA 14/17&amp;C&amp;"Frutiger 45,Normal"Version 12.05.2014&amp;R&amp;"Frutiger 45,Normal"Production animale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U88"/>
  <sheetViews>
    <sheetView showGridLines="0" showZeros="0" tabSelected="1" showOutlineSymbols="0" zoomScale="110" zoomScaleNormal="110" workbookViewId="0">
      <selection activeCell="A15" sqref="A15"/>
    </sheetView>
  </sheetViews>
  <sheetFormatPr baseColWidth="10" defaultRowHeight="12"/>
  <cols>
    <col min="1" max="1" width="54.5703125" style="1" customWidth="1"/>
    <col min="2" max="2" width="15.7109375" style="1" customWidth="1"/>
    <col min="3" max="3" width="8.28515625" style="4" customWidth="1"/>
    <col min="4" max="4" width="8.28515625" style="13" customWidth="1"/>
    <col min="5" max="5" width="8.28515625" style="14" customWidth="1"/>
    <col min="6" max="6" width="8.28515625" style="15" customWidth="1"/>
    <col min="7" max="7" width="15.7109375" style="179" customWidth="1"/>
    <col min="8" max="21" width="11.42578125" style="385"/>
    <col min="22" max="16384" width="11.42578125" style="1"/>
  </cols>
  <sheetData>
    <row r="1" spans="1:21" ht="25.15" customHeight="1" thickBot="1">
      <c r="A1" s="441" t="s">
        <v>110</v>
      </c>
      <c r="B1" s="442"/>
      <c r="C1" s="442"/>
      <c r="D1" s="442"/>
      <c r="E1" s="442"/>
      <c r="F1" s="443"/>
      <c r="G1" s="433" t="s">
        <v>61</v>
      </c>
    </row>
    <row r="2" spans="1:21" ht="15" customHeight="1" thickBot="1">
      <c r="A2" s="395"/>
      <c r="B2" s="242"/>
      <c r="C2" s="417" t="s">
        <v>225</v>
      </c>
      <c r="D2" s="418"/>
      <c r="E2" s="418"/>
      <c r="F2" s="419"/>
      <c r="G2" s="433"/>
    </row>
    <row r="3" spans="1:21" ht="15" customHeight="1">
      <c r="A3" s="182"/>
      <c r="B3" s="2"/>
      <c r="C3" s="226" t="s">
        <v>120</v>
      </c>
      <c r="D3" s="434" t="s">
        <v>121</v>
      </c>
      <c r="E3" s="239" t="s">
        <v>122</v>
      </c>
      <c r="F3" s="240" t="s">
        <v>123</v>
      </c>
    </row>
    <row r="4" spans="1:21" ht="15" customHeight="1">
      <c r="A4" s="182"/>
      <c r="B4" s="2"/>
      <c r="C4" s="227" t="s">
        <v>121</v>
      </c>
      <c r="D4" s="435"/>
      <c r="E4" s="21" t="s">
        <v>4</v>
      </c>
      <c r="F4" s="300" t="s">
        <v>4</v>
      </c>
    </row>
    <row r="5" spans="1:21" ht="15" customHeight="1">
      <c r="A5" s="204" t="s">
        <v>135</v>
      </c>
      <c r="B5" s="267" t="s">
        <v>126</v>
      </c>
      <c r="C5" s="228" t="s">
        <v>124</v>
      </c>
      <c r="D5" s="247">
        <v>43</v>
      </c>
      <c r="E5" s="248">
        <v>7.21</v>
      </c>
      <c r="F5" s="323">
        <f t="shared" ref="F5:F10" si="0">D5*E5</f>
        <v>310.02999999999997</v>
      </c>
      <c r="G5" s="213" t="s">
        <v>100</v>
      </c>
    </row>
    <row r="6" spans="1:21" ht="15" customHeight="1">
      <c r="A6" s="205" t="s">
        <v>131</v>
      </c>
      <c r="B6" s="267" t="s">
        <v>127</v>
      </c>
      <c r="C6" s="229" t="s">
        <v>124</v>
      </c>
      <c r="D6" s="249">
        <v>14</v>
      </c>
      <c r="E6" s="250">
        <v>6.31</v>
      </c>
      <c r="F6" s="324">
        <f t="shared" si="0"/>
        <v>88.339999999999989</v>
      </c>
      <c r="G6" s="177" t="s">
        <v>100</v>
      </c>
    </row>
    <row r="7" spans="1:21" s="16" customFormat="1" ht="15" customHeight="1">
      <c r="A7" s="205" t="s">
        <v>128</v>
      </c>
      <c r="B7" s="267"/>
      <c r="C7" s="229" t="s">
        <v>124</v>
      </c>
      <c r="D7" s="249"/>
      <c r="E7" s="250"/>
      <c r="F7" s="324">
        <f t="shared" si="0"/>
        <v>0</v>
      </c>
      <c r="G7" s="177"/>
      <c r="H7" s="386"/>
      <c r="I7" s="386"/>
      <c r="J7" s="386"/>
      <c r="K7" s="386"/>
      <c r="L7" s="386"/>
      <c r="M7" s="386"/>
      <c r="N7" s="386"/>
      <c r="O7" s="386"/>
      <c r="P7" s="386"/>
      <c r="Q7" s="386"/>
      <c r="R7" s="386"/>
      <c r="S7" s="386"/>
      <c r="T7" s="386"/>
      <c r="U7" s="386"/>
    </row>
    <row r="8" spans="1:21" s="16" customFormat="1" ht="15" customHeight="1">
      <c r="A8" s="205" t="s">
        <v>103</v>
      </c>
      <c r="B8" s="267" t="s">
        <v>104</v>
      </c>
      <c r="C8" s="229" t="s">
        <v>124</v>
      </c>
      <c r="D8" s="249">
        <v>201</v>
      </c>
      <c r="E8" s="250">
        <v>11.28</v>
      </c>
      <c r="F8" s="324">
        <f t="shared" si="0"/>
        <v>2267.2799999999997</v>
      </c>
      <c r="G8" s="177" t="s">
        <v>100</v>
      </c>
      <c r="H8" s="386"/>
      <c r="I8" s="386"/>
      <c r="J8" s="386"/>
      <c r="K8" s="386"/>
      <c r="L8" s="386"/>
      <c r="M8" s="386"/>
      <c r="N8" s="386"/>
      <c r="O8" s="386"/>
      <c r="P8" s="386"/>
      <c r="Q8" s="386"/>
      <c r="R8" s="386"/>
      <c r="S8" s="386"/>
      <c r="T8" s="386"/>
      <c r="U8" s="386"/>
    </row>
    <row r="9" spans="1:21" s="16" customFormat="1" ht="15" customHeight="1">
      <c r="A9" s="205" t="s">
        <v>136</v>
      </c>
      <c r="B9" s="267"/>
      <c r="C9" s="229" t="s">
        <v>218</v>
      </c>
      <c r="D9" s="249"/>
      <c r="E9" s="250"/>
      <c r="F9" s="324">
        <f t="shared" si="0"/>
        <v>0</v>
      </c>
      <c r="G9" s="177"/>
      <c r="H9" s="386"/>
      <c r="I9" s="386"/>
      <c r="J9" s="386"/>
      <c r="K9" s="386"/>
      <c r="L9" s="386"/>
      <c r="M9" s="386"/>
      <c r="N9" s="386"/>
      <c r="O9" s="386"/>
      <c r="P9" s="386"/>
      <c r="Q9" s="386"/>
      <c r="R9" s="386"/>
      <c r="S9" s="386"/>
      <c r="T9" s="386"/>
      <c r="U9" s="386"/>
    </row>
    <row r="10" spans="1:21" s="16" customFormat="1" ht="15" customHeight="1">
      <c r="A10" s="205" t="s">
        <v>129</v>
      </c>
      <c r="B10" s="267"/>
      <c r="C10" s="229" t="s">
        <v>125</v>
      </c>
      <c r="D10" s="249">
        <v>1</v>
      </c>
      <c r="E10" s="250">
        <v>40</v>
      </c>
      <c r="F10" s="324">
        <f t="shared" si="0"/>
        <v>40</v>
      </c>
      <c r="G10" s="177"/>
      <c r="H10" s="386"/>
      <c r="I10" s="386"/>
      <c r="J10" s="386"/>
      <c r="K10" s="386"/>
      <c r="L10" s="386"/>
      <c r="M10" s="386"/>
      <c r="N10" s="386"/>
      <c r="O10" s="386"/>
      <c r="P10" s="386"/>
      <c r="Q10" s="386"/>
      <c r="R10" s="386"/>
      <c r="S10" s="386"/>
      <c r="T10" s="386"/>
      <c r="U10" s="386"/>
    </row>
    <row r="11" spans="1:21" ht="15" customHeight="1" thickBot="1">
      <c r="A11" s="206" t="s">
        <v>130</v>
      </c>
      <c r="B11" s="194"/>
      <c r="C11" s="230"/>
      <c r="D11" s="221"/>
      <c r="E11" s="195"/>
      <c r="F11" s="196">
        <f>SUM(F5:F10)</f>
        <v>2705.6499999999996</v>
      </c>
    </row>
    <row r="12" spans="1:21" ht="15" customHeight="1">
      <c r="A12" s="207" t="s">
        <v>132</v>
      </c>
      <c r="B12" s="185"/>
      <c r="C12" s="231"/>
      <c r="D12" s="247">
        <v>2.6700000000000002E-2</v>
      </c>
      <c r="E12" s="248">
        <v>4860</v>
      </c>
      <c r="F12" s="325">
        <f>D12*E12</f>
        <v>129.762</v>
      </c>
      <c r="G12" s="177" t="s">
        <v>100</v>
      </c>
    </row>
    <row r="13" spans="1:21" ht="15" customHeight="1">
      <c r="A13" s="208" t="s">
        <v>137</v>
      </c>
      <c r="B13" s="188"/>
      <c r="C13" s="232"/>
      <c r="D13" s="249">
        <v>0.15</v>
      </c>
      <c r="E13" s="250">
        <v>3170</v>
      </c>
      <c r="F13" s="325">
        <f>D13*E13</f>
        <v>475.5</v>
      </c>
      <c r="G13" s="177" t="s">
        <v>100</v>
      </c>
    </row>
    <row r="14" spans="1:21" ht="15" customHeight="1">
      <c r="A14" s="208" t="s">
        <v>133</v>
      </c>
      <c r="B14" s="188"/>
      <c r="C14" s="232" t="s">
        <v>183</v>
      </c>
      <c r="D14" s="249"/>
      <c r="E14" s="250"/>
      <c r="F14" s="325">
        <f>D14*E14</f>
        <v>0</v>
      </c>
    </row>
    <row r="15" spans="1:21" ht="15" customHeight="1">
      <c r="A15" s="208" t="s">
        <v>227</v>
      </c>
      <c r="B15" s="188"/>
      <c r="C15" s="232" t="s">
        <v>7</v>
      </c>
      <c r="D15" s="249"/>
      <c r="E15" s="250"/>
      <c r="F15" s="325">
        <f>D15*E15</f>
        <v>0</v>
      </c>
      <c r="G15" s="177"/>
    </row>
    <row r="16" spans="1:21" ht="15" customHeight="1">
      <c r="A16" s="208" t="s">
        <v>138</v>
      </c>
      <c r="B16" s="188"/>
      <c r="C16" s="232" t="s">
        <v>184</v>
      </c>
      <c r="D16" s="249"/>
      <c r="E16" s="250"/>
      <c r="F16" s="325">
        <f>D16*E16</f>
        <v>0</v>
      </c>
      <c r="G16" s="180"/>
    </row>
    <row r="17" spans="1:7" ht="15" customHeight="1" thickBot="1">
      <c r="A17" s="330" t="s">
        <v>139</v>
      </c>
      <c r="B17" s="331"/>
      <c r="C17" s="332"/>
      <c r="D17" s="333"/>
      <c r="E17" s="334"/>
      <c r="F17" s="326">
        <f>SUM(F12:F16)</f>
        <v>605.26199999999994</v>
      </c>
    </row>
    <row r="18" spans="1:7" ht="15" customHeight="1">
      <c r="A18" s="207" t="s">
        <v>140</v>
      </c>
      <c r="B18" s="185"/>
      <c r="C18" s="231" t="s">
        <v>7</v>
      </c>
      <c r="D18" s="249"/>
      <c r="E18" s="250"/>
      <c r="F18" s="325">
        <f>ROUND(D18*E18,0)</f>
        <v>0</v>
      </c>
    </row>
    <row r="19" spans="1:7" ht="15" customHeight="1">
      <c r="A19" s="208" t="s">
        <v>141</v>
      </c>
      <c r="B19" s="188"/>
      <c r="C19" s="232" t="s">
        <v>7</v>
      </c>
      <c r="D19" s="249">
        <v>50</v>
      </c>
      <c r="E19" s="250">
        <v>1.1499999999999999</v>
      </c>
      <c r="F19" s="325">
        <f>ROUND(D19*E19,0)</f>
        <v>58</v>
      </c>
      <c r="G19" s="177" t="s">
        <v>100</v>
      </c>
    </row>
    <row r="20" spans="1:7" ht="15" customHeight="1">
      <c r="A20" s="254"/>
      <c r="B20" s="188"/>
      <c r="C20" s="251"/>
      <c r="D20" s="249"/>
      <c r="E20" s="250"/>
      <c r="F20" s="325">
        <f>ROUND(D20*E20,0)</f>
        <v>0</v>
      </c>
      <c r="G20" s="177"/>
    </row>
    <row r="21" spans="1:7" ht="15" customHeight="1">
      <c r="A21" s="208" t="s">
        <v>142</v>
      </c>
      <c r="B21" s="188"/>
      <c r="C21" s="232" t="s">
        <v>7</v>
      </c>
      <c r="D21" s="249">
        <v>20</v>
      </c>
      <c r="E21" s="250">
        <v>1.92</v>
      </c>
      <c r="F21" s="325">
        <f>ROUND(D21*E21,0)</f>
        <v>38</v>
      </c>
      <c r="G21" s="177" t="s">
        <v>100</v>
      </c>
    </row>
    <row r="22" spans="1:7" ht="15" customHeight="1">
      <c r="A22" s="208" t="s">
        <v>143</v>
      </c>
      <c r="B22" s="188"/>
      <c r="C22" s="232" t="s">
        <v>7</v>
      </c>
      <c r="D22" s="249">
        <v>25</v>
      </c>
      <c r="E22" s="250">
        <v>0.52</v>
      </c>
      <c r="F22" s="325">
        <f>ROUND(D22*E22,0)</f>
        <v>13</v>
      </c>
      <c r="G22" s="177" t="s">
        <v>100</v>
      </c>
    </row>
    <row r="23" spans="1:7" ht="15" customHeight="1" thickBot="1">
      <c r="A23" s="330" t="s">
        <v>144</v>
      </c>
      <c r="B23" s="331"/>
      <c r="C23" s="332"/>
      <c r="D23" s="333"/>
      <c r="E23" s="334"/>
      <c r="F23" s="326">
        <f>SUM(F18:F22)</f>
        <v>109</v>
      </c>
    </row>
    <row r="24" spans="1:7" ht="15" customHeight="1">
      <c r="A24" s="207" t="s">
        <v>145</v>
      </c>
      <c r="B24" s="185"/>
      <c r="C24" s="232" t="s">
        <v>184</v>
      </c>
      <c r="D24" s="247">
        <v>1</v>
      </c>
      <c r="E24" s="252">
        <v>120</v>
      </c>
      <c r="F24" s="327">
        <f>D24*E24</f>
        <v>120</v>
      </c>
      <c r="G24" s="177" t="s">
        <v>100</v>
      </c>
    </row>
    <row r="25" spans="1:7" ht="15" customHeight="1">
      <c r="A25" s="208" t="s">
        <v>146</v>
      </c>
      <c r="B25" s="188"/>
      <c r="C25" s="232" t="s">
        <v>184</v>
      </c>
      <c r="D25" s="249"/>
      <c r="E25" s="253">
        <v>15</v>
      </c>
      <c r="F25" s="325">
        <f>D25*E25</f>
        <v>0</v>
      </c>
      <c r="G25" s="177"/>
    </row>
    <row r="26" spans="1:7" ht="15" customHeight="1">
      <c r="A26" s="208" t="s">
        <v>147</v>
      </c>
      <c r="B26" s="188"/>
      <c r="C26" s="232" t="s">
        <v>184</v>
      </c>
      <c r="D26" s="249"/>
      <c r="E26" s="253"/>
      <c r="F26" s="325">
        <f>D26*E26</f>
        <v>0</v>
      </c>
      <c r="G26" s="177"/>
    </row>
    <row r="27" spans="1:7" ht="15" customHeight="1">
      <c r="A27" s="208" t="s">
        <v>148</v>
      </c>
      <c r="B27" s="188"/>
      <c r="C27" s="232" t="s">
        <v>184</v>
      </c>
      <c r="D27" s="249">
        <v>1</v>
      </c>
      <c r="E27" s="253">
        <v>20</v>
      </c>
      <c r="F27" s="325">
        <f>D27*E27</f>
        <v>20</v>
      </c>
      <c r="G27" s="177" t="s">
        <v>100</v>
      </c>
    </row>
    <row r="28" spans="1:7" ht="15" customHeight="1" thickBot="1">
      <c r="A28" s="330" t="s">
        <v>149</v>
      </c>
      <c r="B28" s="331"/>
      <c r="C28" s="332"/>
      <c r="D28" s="335"/>
      <c r="E28" s="336"/>
      <c r="F28" s="326">
        <f>SUM(F24:F27)</f>
        <v>140</v>
      </c>
    </row>
    <row r="29" spans="1:7" ht="15" customHeight="1">
      <c r="A29" s="207" t="s">
        <v>150</v>
      </c>
      <c r="B29" s="184"/>
      <c r="C29" s="231"/>
      <c r="D29" s="249">
        <v>1</v>
      </c>
      <c r="E29" s="253">
        <v>33</v>
      </c>
      <c r="F29" s="325">
        <f>D29*E29</f>
        <v>33</v>
      </c>
      <c r="G29" s="177" t="s">
        <v>100</v>
      </c>
    </row>
    <row r="30" spans="1:7" ht="15" customHeight="1">
      <c r="A30" s="208" t="s">
        <v>151</v>
      </c>
      <c r="B30" s="187"/>
      <c r="C30" s="233"/>
      <c r="D30" s="249"/>
      <c r="E30" s="253"/>
      <c r="F30" s="325">
        <f>D30*E30</f>
        <v>0</v>
      </c>
      <c r="G30" s="177" t="s">
        <v>100</v>
      </c>
    </row>
    <row r="31" spans="1:7" ht="15" customHeight="1">
      <c r="A31" s="208" t="s">
        <v>152</v>
      </c>
      <c r="B31" s="187"/>
      <c r="C31" s="233"/>
      <c r="D31" s="249">
        <v>1</v>
      </c>
      <c r="E31" s="253">
        <v>13</v>
      </c>
      <c r="F31" s="325">
        <f>D31*E31</f>
        <v>13</v>
      </c>
      <c r="G31" s="177" t="s">
        <v>100</v>
      </c>
    </row>
    <row r="32" spans="1:7" ht="15" customHeight="1">
      <c r="A32" s="208" t="s">
        <v>153</v>
      </c>
      <c r="B32" s="189"/>
      <c r="C32" s="232" t="s">
        <v>184</v>
      </c>
      <c r="D32" s="249">
        <v>1</v>
      </c>
      <c r="E32" s="250">
        <v>6</v>
      </c>
      <c r="F32" s="328">
        <f>D32*E32</f>
        <v>6</v>
      </c>
      <c r="G32" s="177" t="s">
        <v>100</v>
      </c>
    </row>
    <row r="33" spans="1:21" ht="15" customHeight="1">
      <c r="A33" s="208" t="s">
        <v>219</v>
      </c>
      <c r="B33" s="187"/>
      <c r="C33" s="232" t="s">
        <v>184</v>
      </c>
      <c r="D33" s="249">
        <v>1</v>
      </c>
      <c r="E33" s="250">
        <v>7</v>
      </c>
      <c r="F33" s="325">
        <f>D33*E33</f>
        <v>7</v>
      </c>
      <c r="G33" s="177" t="s">
        <v>100</v>
      </c>
    </row>
    <row r="34" spans="1:21" ht="15" customHeight="1">
      <c r="A34" s="209" t="s">
        <v>154</v>
      </c>
      <c r="B34" s="191"/>
      <c r="C34" s="232"/>
      <c r="D34" s="256">
        <v>5.0000000000000001E-3</v>
      </c>
      <c r="E34" s="253">
        <f>F7</f>
        <v>0</v>
      </c>
      <c r="F34" s="324">
        <f>E34*D34</f>
        <v>0</v>
      </c>
      <c r="G34" s="177"/>
    </row>
    <row r="35" spans="1:21" ht="15" customHeight="1" thickBot="1">
      <c r="A35" s="330" t="s">
        <v>155</v>
      </c>
      <c r="B35" s="331"/>
      <c r="C35" s="332"/>
      <c r="D35" s="333"/>
      <c r="E35" s="334"/>
      <c r="F35" s="326">
        <f>SUM(F29:F34)</f>
        <v>59</v>
      </c>
    </row>
    <row r="36" spans="1:21" ht="15" customHeight="1" thickBot="1">
      <c r="A36" s="210" t="s">
        <v>156</v>
      </c>
      <c r="B36" s="200"/>
      <c r="C36" s="234"/>
      <c r="D36" s="222"/>
      <c r="E36" s="201"/>
      <c r="F36" s="329">
        <f>F35+F28+F23+F17</f>
        <v>913.26199999999994</v>
      </c>
    </row>
    <row r="37" spans="1:21" ht="15" customHeight="1" thickBot="1">
      <c r="A37" s="206" t="s">
        <v>157</v>
      </c>
      <c r="B37" s="194"/>
      <c r="C37" s="230"/>
      <c r="D37" s="221"/>
      <c r="E37" s="197"/>
      <c r="F37" s="198">
        <f>F11-F36</f>
        <v>1792.3879999999997</v>
      </c>
    </row>
    <row r="38" spans="1:21" ht="15" customHeight="1">
      <c r="A38" s="207" t="s">
        <v>158</v>
      </c>
      <c r="B38" s="185"/>
      <c r="C38" s="231" t="s">
        <v>183</v>
      </c>
      <c r="D38" s="257">
        <v>1</v>
      </c>
      <c r="E38" s="258">
        <v>17</v>
      </c>
      <c r="F38" s="343">
        <f>ROUND(D38*E38,0)</f>
        <v>17</v>
      </c>
      <c r="G38" s="177"/>
    </row>
    <row r="39" spans="1:21" ht="15" customHeight="1">
      <c r="A39" s="208" t="s">
        <v>160</v>
      </c>
      <c r="B39" s="188"/>
      <c r="C39" s="232" t="s">
        <v>184</v>
      </c>
      <c r="D39" s="249">
        <v>1</v>
      </c>
      <c r="E39" s="253"/>
      <c r="F39" s="325">
        <f>D39*E39</f>
        <v>0</v>
      </c>
      <c r="G39" s="181" t="s">
        <v>100</v>
      </c>
    </row>
    <row r="40" spans="1:21" ht="15" customHeight="1">
      <c r="A40" s="208" t="s">
        <v>159</v>
      </c>
      <c r="B40" s="188"/>
      <c r="C40" s="232" t="s">
        <v>184</v>
      </c>
      <c r="D40" s="249">
        <v>1</v>
      </c>
      <c r="E40" s="250">
        <v>110</v>
      </c>
      <c r="F40" s="325">
        <f>ROUND(D40*E40,0)</f>
        <v>110</v>
      </c>
      <c r="G40" s="177" t="s">
        <v>100</v>
      </c>
    </row>
    <row r="41" spans="1:21" ht="15" customHeight="1" thickBot="1">
      <c r="A41" s="206" t="s">
        <v>211</v>
      </c>
      <c r="B41" s="194"/>
      <c r="C41" s="230"/>
      <c r="D41" s="221"/>
      <c r="E41" s="197"/>
      <c r="F41" s="196">
        <f>F37-SUM(F38:F40)</f>
        <v>1665.3879999999997</v>
      </c>
    </row>
    <row r="42" spans="1:21" s="3" customFormat="1" ht="15" customHeight="1">
      <c r="A42" s="211" t="s">
        <v>161</v>
      </c>
      <c r="B42" s="186"/>
      <c r="C42" s="231" t="s">
        <v>185</v>
      </c>
      <c r="D42" s="247">
        <v>30</v>
      </c>
      <c r="E42" s="248"/>
      <c r="F42" s="327">
        <f>D42*E42</f>
        <v>0</v>
      </c>
      <c r="G42" s="430" t="s">
        <v>100</v>
      </c>
      <c r="H42" s="387"/>
      <c r="I42" s="387"/>
      <c r="J42" s="387"/>
      <c r="K42" s="387"/>
      <c r="L42" s="387"/>
      <c r="M42" s="387"/>
      <c r="N42" s="387"/>
      <c r="O42" s="387"/>
      <c r="P42" s="387"/>
      <c r="Q42" s="387"/>
      <c r="R42" s="387"/>
      <c r="S42" s="387"/>
      <c r="T42" s="387"/>
      <c r="U42" s="387"/>
    </row>
    <row r="43" spans="1:21" ht="15" customHeight="1">
      <c r="A43" s="209" t="s">
        <v>162</v>
      </c>
      <c r="B43" s="191"/>
      <c r="C43" s="231" t="s">
        <v>185</v>
      </c>
      <c r="D43" s="249">
        <v>15</v>
      </c>
      <c r="E43" s="250"/>
      <c r="F43" s="325">
        <f>ROUND(D43*E43,0)</f>
        <v>0</v>
      </c>
      <c r="G43" s="431"/>
    </row>
    <row r="44" spans="1:21" ht="15" customHeight="1">
      <c r="A44" s="209" t="s">
        <v>163</v>
      </c>
      <c r="B44" s="191"/>
      <c r="C44" s="231" t="s">
        <v>185</v>
      </c>
      <c r="D44" s="249"/>
      <c r="E44" s="250"/>
      <c r="F44" s="325">
        <f>D44*E44</f>
        <v>0</v>
      </c>
      <c r="G44" s="431"/>
    </row>
    <row r="45" spans="1:21" ht="15" customHeight="1">
      <c r="A45" s="209" t="s">
        <v>164</v>
      </c>
      <c r="B45" s="191"/>
      <c r="C45" s="231" t="s">
        <v>185</v>
      </c>
      <c r="D45" s="249">
        <v>11</v>
      </c>
      <c r="E45" s="250"/>
      <c r="F45" s="325">
        <f>D45*E45</f>
        <v>0</v>
      </c>
      <c r="G45" s="431"/>
    </row>
    <row r="46" spans="1:21" ht="15" customHeight="1">
      <c r="A46" s="209" t="s">
        <v>165</v>
      </c>
      <c r="B46" s="191"/>
      <c r="C46" s="231" t="s">
        <v>185</v>
      </c>
      <c r="D46" s="249"/>
      <c r="E46" s="250"/>
      <c r="F46" s="325">
        <f>D46*E46</f>
        <v>0</v>
      </c>
      <c r="G46" s="432"/>
    </row>
    <row r="47" spans="1:21" ht="15" customHeight="1" thickBot="1">
      <c r="A47" s="337" t="s">
        <v>166</v>
      </c>
      <c r="B47" s="338"/>
      <c r="C47" s="339"/>
      <c r="D47" s="340">
        <f>SUM(D42:D46)</f>
        <v>56</v>
      </c>
      <c r="E47" s="341"/>
      <c r="F47" s="342">
        <f>SUM(F42:F46)</f>
        <v>0</v>
      </c>
      <c r="G47" s="243"/>
    </row>
    <row r="48" spans="1:21" ht="15" customHeight="1">
      <c r="A48" s="211" t="s">
        <v>226</v>
      </c>
      <c r="B48" s="186"/>
      <c r="C48" s="231" t="s">
        <v>185</v>
      </c>
      <c r="D48" s="259">
        <v>10</v>
      </c>
      <c r="E48" s="248">
        <v>22</v>
      </c>
      <c r="F48" s="327">
        <f>D48*E48</f>
        <v>220</v>
      </c>
      <c r="G48" s="177" t="s">
        <v>100</v>
      </c>
    </row>
    <row r="49" spans="1:11" ht="15" customHeight="1">
      <c r="A49" s="254"/>
      <c r="B49" s="188"/>
      <c r="C49" s="251"/>
      <c r="D49" s="249"/>
      <c r="E49" s="250"/>
      <c r="F49" s="325">
        <f>ROUND(D49*E49,0)</f>
        <v>0</v>
      </c>
      <c r="G49" s="277"/>
    </row>
    <row r="50" spans="1:11" ht="15" customHeight="1" thickBot="1">
      <c r="A50" s="330" t="s">
        <v>167</v>
      </c>
      <c r="B50" s="331"/>
      <c r="C50" s="332"/>
      <c r="D50" s="333"/>
      <c r="E50" s="334"/>
      <c r="F50" s="344">
        <f>SUM(F48:F49)</f>
        <v>220</v>
      </c>
    </row>
    <row r="51" spans="1:11" ht="15" customHeight="1">
      <c r="A51" s="211" t="s">
        <v>168</v>
      </c>
      <c r="B51" s="244"/>
      <c r="C51" s="235"/>
      <c r="D51" s="260">
        <v>0.03</v>
      </c>
      <c r="E51" s="252">
        <f>F36</f>
        <v>913.26199999999994</v>
      </c>
      <c r="F51" s="327">
        <f>E51*D51/D55</f>
        <v>27.397859999999998</v>
      </c>
      <c r="G51" s="177" t="s">
        <v>100</v>
      </c>
    </row>
    <row r="52" spans="1:11" ht="15" customHeight="1">
      <c r="A52" s="254"/>
      <c r="B52" s="188"/>
      <c r="C52" s="251"/>
      <c r="D52" s="249"/>
      <c r="E52" s="250"/>
      <c r="F52" s="325">
        <f>ROUND(D52*E52,0)</f>
        <v>0</v>
      </c>
      <c r="G52" s="181"/>
    </row>
    <row r="53" spans="1:11" ht="15" customHeight="1" thickBot="1">
      <c r="A53" s="206" t="s">
        <v>169</v>
      </c>
      <c r="B53" s="194"/>
      <c r="C53" s="230"/>
      <c r="D53" s="221"/>
      <c r="E53" s="197"/>
      <c r="F53" s="196">
        <f>F41-(F47+F50+F51+F52)</f>
        <v>1417.9901399999997</v>
      </c>
    </row>
    <row r="54" spans="1:11" ht="15" customHeight="1">
      <c r="A54" s="266" t="s">
        <v>221</v>
      </c>
      <c r="B54" s="203"/>
      <c r="C54" s="236" t="s">
        <v>186</v>
      </c>
      <c r="D54" s="261">
        <v>365</v>
      </c>
      <c r="E54" s="202"/>
      <c r="F54" s="183"/>
      <c r="G54" s="181" t="s">
        <v>101</v>
      </c>
    </row>
    <row r="55" spans="1:11" ht="15" customHeight="1" thickBot="1">
      <c r="A55" s="206" t="s">
        <v>170</v>
      </c>
      <c r="B55" s="194"/>
      <c r="C55" s="230" t="s">
        <v>188</v>
      </c>
      <c r="D55" s="223">
        <f>365/D54</f>
        <v>1</v>
      </c>
      <c r="E55" s="199"/>
      <c r="F55" s="198">
        <f>F53*D55</f>
        <v>1417.9901399999997</v>
      </c>
    </row>
    <row r="56" spans="1:11" ht="15" customHeight="1">
      <c r="A56" s="204" t="s">
        <v>171</v>
      </c>
      <c r="B56" s="192"/>
      <c r="C56" s="228" t="s">
        <v>187</v>
      </c>
      <c r="D56" s="262">
        <v>0.06</v>
      </c>
      <c r="E56" s="248">
        <v>370</v>
      </c>
      <c r="F56" s="327">
        <f>ROUND(D56*E56,0)</f>
        <v>22</v>
      </c>
      <c r="G56" s="408" t="s">
        <v>101</v>
      </c>
      <c r="H56" s="388"/>
    </row>
    <row r="57" spans="1:11" ht="15" customHeight="1">
      <c r="A57" s="204" t="s">
        <v>172</v>
      </c>
      <c r="B57" s="192"/>
      <c r="C57" s="228" t="s">
        <v>187</v>
      </c>
      <c r="D57" s="262">
        <v>1.17</v>
      </c>
      <c r="E57" s="248">
        <v>190</v>
      </c>
      <c r="F57" s="327">
        <f>ROUND(D57*E57,0)</f>
        <v>222</v>
      </c>
      <c r="G57" s="409"/>
      <c r="H57" s="388"/>
      <c r="J57" s="388"/>
      <c r="K57" s="388"/>
    </row>
    <row r="58" spans="1:11" ht="15" customHeight="1">
      <c r="A58" s="205" t="s">
        <v>173</v>
      </c>
      <c r="B58" s="193"/>
      <c r="C58" s="228" t="s">
        <v>187</v>
      </c>
      <c r="D58" s="263">
        <v>1.17</v>
      </c>
      <c r="E58" s="250">
        <v>90</v>
      </c>
      <c r="F58" s="327">
        <f>ROUND(D58*E58,0)</f>
        <v>105</v>
      </c>
      <c r="G58" s="424"/>
    </row>
    <row r="59" spans="1:11" ht="15" customHeight="1">
      <c r="A59" s="254"/>
      <c r="B59" s="193"/>
      <c r="C59" s="251"/>
      <c r="D59" s="263"/>
      <c r="E59" s="250"/>
      <c r="F59" s="327">
        <f>ROUND(D59*E59,0)</f>
        <v>0</v>
      </c>
      <c r="G59" s="425"/>
    </row>
    <row r="60" spans="1:11" ht="15" customHeight="1" thickBot="1">
      <c r="A60" s="206" t="s">
        <v>174</v>
      </c>
      <c r="B60" s="194"/>
      <c r="C60" s="230"/>
      <c r="D60" s="221"/>
      <c r="E60" s="197"/>
      <c r="F60" s="196">
        <f>F55+F56+F58+F59+F57</f>
        <v>1766.9901399999997</v>
      </c>
    </row>
    <row r="61" spans="1:11" ht="7.5" customHeight="1">
      <c r="A61" s="212"/>
      <c r="B61" s="69"/>
      <c r="C61" s="237"/>
      <c r="D61" s="100"/>
      <c r="E61" s="37"/>
      <c r="F61" s="183"/>
      <c r="G61" s="408" t="s">
        <v>100</v>
      </c>
    </row>
    <row r="62" spans="1:11" ht="15" customHeight="1">
      <c r="A62" s="214" t="s">
        <v>175</v>
      </c>
      <c r="B62" s="215"/>
      <c r="C62" s="228" t="s">
        <v>28</v>
      </c>
      <c r="D62" s="224"/>
      <c r="E62" s="190"/>
      <c r="F62" s="216">
        <v>15.4</v>
      </c>
      <c r="G62" s="409"/>
    </row>
    <row r="63" spans="1:11" ht="15" customHeight="1">
      <c r="A63" s="204" t="s">
        <v>176</v>
      </c>
      <c r="B63" s="215"/>
      <c r="C63" s="228" t="s">
        <v>28</v>
      </c>
      <c r="D63" s="224"/>
      <c r="E63" s="190"/>
      <c r="F63" s="216">
        <v>20.8</v>
      </c>
      <c r="G63" s="409"/>
    </row>
    <row r="64" spans="1:11" ht="15" customHeight="1">
      <c r="A64" s="265" t="s">
        <v>177</v>
      </c>
      <c r="B64" s="215"/>
      <c r="C64" s="228" t="s">
        <v>28</v>
      </c>
      <c r="D64" s="224"/>
      <c r="E64" s="190"/>
      <c r="F64" s="264"/>
      <c r="G64" s="410"/>
    </row>
    <row r="65" spans="1:9" ht="15" customHeight="1" thickBot="1">
      <c r="A65" s="217" t="s">
        <v>178</v>
      </c>
      <c r="B65" s="218"/>
      <c r="C65" s="238" t="s">
        <v>28</v>
      </c>
      <c r="D65" s="225"/>
      <c r="E65" s="219"/>
      <c r="F65" s="220">
        <f>SUM(F62:F64)</f>
        <v>36.200000000000003</v>
      </c>
      <c r="G65" s="245"/>
    </row>
    <row r="66" spans="1:9" ht="15" customHeight="1">
      <c r="A66" s="68" t="s">
        <v>179</v>
      </c>
      <c r="B66" s="69"/>
      <c r="C66" s="436" t="s">
        <v>222</v>
      </c>
      <c r="D66" s="436"/>
      <c r="E66" s="436"/>
      <c r="F66" s="436"/>
      <c r="G66" s="413" t="s">
        <v>100</v>
      </c>
    </row>
    <row r="67" spans="1:9" ht="7.5" customHeight="1">
      <c r="C67" s="437"/>
      <c r="D67" s="437"/>
      <c r="E67" s="437"/>
      <c r="F67" s="437"/>
      <c r="G67" s="414"/>
    </row>
    <row r="68" spans="1:9" ht="15" customHeight="1">
      <c r="A68" s="147" t="s">
        <v>180</v>
      </c>
      <c r="B68" s="16"/>
      <c r="D68" s="16"/>
      <c r="E68" s="16"/>
      <c r="F68" s="16"/>
    </row>
    <row r="69" spans="1:9" ht="15" customHeight="1">
      <c r="A69" s="426" t="s">
        <v>181</v>
      </c>
      <c r="B69" s="427"/>
      <c r="C69" s="427"/>
      <c r="D69" s="428"/>
      <c r="E69" s="428"/>
      <c r="F69" s="428"/>
      <c r="G69" s="429"/>
    </row>
    <row r="70" spans="1:9" s="385" customFormat="1" ht="15" customHeight="1">
      <c r="A70" s="415"/>
      <c r="B70" s="407"/>
      <c r="C70" s="407"/>
      <c r="D70" s="407"/>
      <c r="E70" s="407"/>
      <c r="F70" s="407"/>
      <c r="G70" s="407"/>
    </row>
    <row r="71" spans="1:9" s="385" customFormat="1" ht="15" customHeight="1">
      <c r="A71" s="405"/>
      <c r="B71" s="406"/>
      <c r="C71" s="406"/>
      <c r="D71" s="420"/>
      <c r="E71" s="420"/>
      <c r="F71" s="420"/>
      <c r="G71" s="407"/>
    </row>
    <row r="72" spans="1:9" s="385" customFormat="1" ht="15" customHeight="1">
      <c r="A72" s="405"/>
      <c r="B72" s="406"/>
      <c r="C72" s="406"/>
      <c r="D72" s="420"/>
      <c r="E72" s="420"/>
      <c r="F72" s="420"/>
      <c r="G72" s="407"/>
    </row>
    <row r="73" spans="1:9" s="385" customFormat="1" ht="15" customHeight="1">
      <c r="A73" s="405"/>
      <c r="B73" s="406"/>
      <c r="C73" s="406"/>
      <c r="D73" s="407"/>
      <c r="E73" s="407"/>
      <c r="F73" s="407"/>
      <c r="G73" s="407"/>
    </row>
    <row r="74" spans="1:9" s="385" customFormat="1" ht="30" customHeight="1">
      <c r="A74" s="405"/>
      <c r="B74" s="406"/>
      <c r="C74" s="406"/>
      <c r="D74" s="407"/>
      <c r="E74" s="407"/>
      <c r="F74" s="407"/>
      <c r="G74" s="407"/>
    </row>
    <row r="75" spans="1:9" s="385" customFormat="1" ht="30" customHeight="1">
      <c r="A75" s="405"/>
      <c r="B75" s="406"/>
      <c r="C75" s="406"/>
      <c r="D75" s="416"/>
      <c r="E75" s="416"/>
      <c r="F75" s="416"/>
      <c r="G75" s="416"/>
      <c r="H75" s="389"/>
      <c r="I75" s="390"/>
    </row>
    <row r="76" spans="1:9" s="385" customFormat="1" ht="15" customHeight="1">
      <c r="A76" s="405"/>
      <c r="B76" s="406"/>
      <c r="C76" s="406"/>
      <c r="D76" s="416"/>
      <c r="E76" s="416"/>
      <c r="F76" s="416"/>
      <c r="G76" s="416"/>
    </row>
    <row r="77" spans="1:9" s="385" customFormat="1" ht="30" customHeight="1">
      <c r="A77" s="405"/>
      <c r="B77" s="406"/>
      <c r="C77" s="406"/>
      <c r="D77" s="407"/>
      <c r="E77" s="407"/>
      <c r="F77" s="407"/>
      <c r="G77" s="407"/>
    </row>
    <row r="78" spans="1:9" s="385" customFormat="1" ht="15" customHeight="1">
      <c r="A78" s="386"/>
      <c r="B78" s="386"/>
      <c r="C78" s="391"/>
      <c r="D78" s="392"/>
      <c r="E78" s="393"/>
      <c r="F78" s="394"/>
      <c r="G78" s="389"/>
    </row>
    <row r="79" spans="1:9" s="385" customFormat="1">
      <c r="C79" s="391"/>
      <c r="D79" s="392"/>
      <c r="E79" s="393"/>
      <c r="F79" s="394"/>
      <c r="G79" s="389"/>
    </row>
    <row r="80" spans="1:9" s="385" customFormat="1">
      <c r="C80" s="391"/>
      <c r="D80" s="392"/>
      <c r="E80" s="393"/>
      <c r="F80" s="394"/>
      <c r="G80" s="389"/>
    </row>
    <row r="81" spans="3:7" s="385" customFormat="1">
      <c r="C81" s="391"/>
      <c r="D81" s="392"/>
      <c r="E81" s="393"/>
      <c r="F81" s="394"/>
      <c r="G81" s="389"/>
    </row>
    <row r="82" spans="3:7" s="385" customFormat="1">
      <c r="C82" s="391"/>
      <c r="D82" s="392"/>
      <c r="E82" s="393"/>
      <c r="F82" s="394"/>
      <c r="G82" s="389"/>
    </row>
    <row r="83" spans="3:7" s="385" customFormat="1">
      <c r="C83" s="391"/>
      <c r="D83" s="392"/>
      <c r="E83" s="393"/>
      <c r="F83" s="394"/>
      <c r="G83" s="389"/>
    </row>
    <row r="84" spans="3:7" s="385" customFormat="1">
      <c r="C84" s="391"/>
      <c r="D84" s="392"/>
      <c r="E84" s="393"/>
      <c r="F84" s="394"/>
      <c r="G84" s="389"/>
    </row>
    <row r="85" spans="3:7" s="385" customFormat="1">
      <c r="C85" s="391"/>
      <c r="D85" s="392"/>
      <c r="E85" s="393"/>
      <c r="F85" s="394"/>
      <c r="G85" s="389"/>
    </row>
    <row r="86" spans="3:7" s="385" customFormat="1">
      <c r="C86" s="391"/>
      <c r="D86" s="392"/>
      <c r="E86" s="393"/>
      <c r="F86" s="394"/>
      <c r="G86" s="389"/>
    </row>
    <row r="87" spans="3:7" s="385" customFormat="1">
      <c r="C87" s="391"/>
      <c r="D87" s="392"/>
      <c r="E87" s="393"/>
      <c r="F87" s="394"/>
      <c r="G87" s="389"/>
    </row>
    <row r="88" spans="3:7" s="385" customFormat="1">
      <c r="C88" s="391"/>
      <c r="D88" s="392"/>
      <c r="E88" s="393"/>
      <c r="F88" s="394"/>
      <c r="G88" s="389"/>
    </row>
  </sheetData>
  <mergeCells count="18">
    <mergeCell ref="G56:G59"/>
    <mergeCell ref="A76:G76"/>
    <mergeCell ref="A77:G77"/>
    <mergeCell ref="A70:G70"/>
    <mergeCell ref="A71:G71"/>
    <mergeCell ref="A72:G72"/>
    <mergeCell ref="A73:G73"/>
    <mergeCell ref="A74:G74"/>
    <mergeCell ref="A75:G75"/>
    <mergeCell ref="G61:G64"/>
    <mergeCell ref="C66:F67"/>
    <mergeCell ref="G66:G67"/>
    <mergeCell ref="A69:G69"/>
    <mergeCell ref="G1:G2"/>
    <mergeCell ref="C2:F2"/>
    <mergeCell ref="D3:D4"/>
    <mergeCell ref="A1:F1"/>
    <mergeCell ref="G42:G46"/>
  </mergeCells>
  <pageMargins left="0.98425196850393704" right="0.39370078740157483" top="0.39370078740157483" bottom="0.39370078740157483" header="0.19685039370078741" footer="0.19685039370078741"/>
  <pageSetup paperSize="9" scale="75" firstPageNumber="5" orientation="portrait" r:id="rId1"/>
  <headerFooter alignWithMargins="0">
    <oddFooter>&amp;L&amp;"Arial,Normal"AGRIDEA, FiBL, Marges brutes 2013 avec PA 14/17&amp;C&amp;"Frutiger 45,Normal"Version 12.05.2014&amp;R&amp;"Frutiger 45,Normal"Production animale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U50"/>
  <sheetViews>
    <sheetView topLeftCell="A11" zoomScaleNormal="100" workbookViewId="0">
      <selection activeCell="B2" sqref="B2:I2"/>
    </sheetView>
  </sheetViews>
  <sheetFormatPr baseColWidth="10" defaultRowHeight="15"/>
  <cols>
    <col min="1" max="1" width="0.85546875" style="383" customWidth="1"/>
    <col min="2" max="2" width="48.7109375" style="345" customWidth="1"/>
    <col min="3" max="3" width="5.7109375" style="345" customWidth="1"/>
    <col min="4" max="9" width="10.7109375" style="345" customWidth="1"/>
    <col min="10" max="10" width="0.85546875" style="383" customWidth="1"/>
    <col min="11" max="21" width="11.42578125" style="383"/>
    <col min="22" max="16384" width="11.42578125" style="345"/>
  </cols>
  <sheetData>
    <row r="1" spans="1:21" s="383" customFormat="1" ht="4.5" customHeight="1" thickBot="1"/>
    <row r="2" spans="1:21" ht="25.15" customHeight="1" thickBot="1">
      <c r="B2" s="488" t="s">
        <v>190</v>
      </c>
      <c r="C2" s="489"/>
      <c r="D2" s="489"/>
      <c r="E2" s="489"/>
      <c r="F2" s="489"/>
      <c r="G2" s="489"/>
      <c r="H2" s="489"/>
      <c r="I2" s="490"/>
    </row>
    <row r="3" spans="1:21" ht="35.25" customHeight="1">
      <c r="B3" s="444"/>
      <c r="C3" s="346"/>
      <c r="D3" s="446" t="s">
        <v>191</v>
      </c>
      <c r="E3" s="447"/>
      <c r="F3" s="448" t="s">
        <v>195</v>
      </c>
      <c r="G3" s="449"/>
      <c r="H3" s="450" t="s">
        <v>196</v>
      </c>
      <c r="I3" s="451" t="s">
        <v>98</v>
      </c>
    </row>
    <row r="4" spans="1:21" ht="43.5" customHeight="1" thickBot="1">
      <c r="B4" s="445"/>
      <c r="C4" s="347"/>
      <c r="D4" s="452" t="s">
        <v>192</v>
      </c>
      <c r="E4" s="453"/>
      <c r="F4" s="454" t="s">
        <v>193</v>
      </c>
      <c r="G4" s="455"/>
      <c r="H4" s="456" t="s">
        <v>194</v>
      </c>
      <c r="I4" s="457"/>
    </row>
    <row r="5" spans="1:21" ht="24.95" customHeight="1" thickBot="1">
      <c r="B5" s="486" t="s">
        <v>197</v>
      </c>
      <c r="C5" s="487"/>
      <c r="D5" s="461">
        <f>'1) BPB avec remontes'!D57</f>
        <v>0.38</v>
      </c>
      <c r="E5" s="462"/>
      <c r="F5" s="461">
        <f>'2) BPB avec vaches mères'!D56+'2) BPB avec vaches mères'!D57</f>
        <v>1.3900000000000001</v>
      </c>
      <c r="G5" s="462"/>
      <c r="H5" s="461">
        <f>'3) Natura Beef Bio'!D56+'3) Natura Beef Bio'!D57</f>
        <v>1.23</v>
      </c>
      <c r="I5" s="462" t="s">
        <v>99</v>
      </c>
    </row>
    <row r="6" spans="1:21" ht="24.95" customHeight="1" thickBot="1">
      <c r="B6" s="486" t="s">
        <v>198</v>
      </c>
      <c r="C6" s="487"/>
      <c r="D6" s="461">
        <f>'1) BPB avec remontes'!D47*'1) BPB avec remontes'!D55</f>
        <v>25.441584158415843</v>
      </c>
      <c r="E6" s="463"/>
      <c r="F6" s="464">
        <f>'2) BPB avec vaches mères'!D47</f>
        <v>80.2</v>
      </c>
      <c r="G6" s="462"/>
      <c r="H6" s="464">
        <f>'3) Natura Beef Bio'!D47</f>
        <v>56</v>
      </c>
      <c r="I6" s="462"/>
    </row>
    <row r="7" spans="1:21" ht="34.15" customHeight="1" thickBot="1">
      <c r="B7" s="348" t="s">
        <v>199</v>
      </c>
      <c r="C7" s="349">
        <v>75</v>
      </c>
      <c r="D7" s="461">
        <f>C7/D6</f>
        <v>2.9479296388542964</v>
      </c>
      <c r="E7" s="463"/>
      <c r="F7" s="461">
        <f>C7/F6</f>
        <v>0.9351620947630922</v>
      </c>
      <c r="G7" s="463"/>
      <c r="H7" s="461">
        <f>C7/H6</f>
        <v>1.3392857142857142</v>
      </c>
      <c r="I7" s="463"/>
    </row>
    <row r="8" spans="1:21" ht="24.95" customHeight="1" thickBot="1">
      <c r="B8" s="486" t="s">
        <v>200</v>
      </c>
      <c r="C8" s="487"/>
      <c r="D8" s="465">
        <f>'1) BPB avec remontes'!D7</f>
        <v>283</v>
      </c>
      <c r="E8" s="466"/>
      <c r="F8" s="465">
        <f>'2) BPB avec vaches mères'!D7</f>
        <v>283</v>
      </c>
      <c r="G8" s="466"/>
      <c r="H8" s="465">
        <f>'3) Natura Beef Bio'!D8</f>
        <v>201</v>
      </c>
      <c r="I8" s="466"/>
    </row>
    <row r="9" spans="1:21" ht="24.95" customHeight="1" thickBot="1">
      <c r="B9" s="486" t="s">
        <v>201</v>
      </c>
      <c r="C9" s="487"/>
      <c r="D9" s="461">
        <f>'1) BPB avec remontes'!D55</f>
        <v>0.72277227722772275</v>
      </c>
      <c r="E9" s="463"/>
      <c r="F9" s="467">
        <f>'2) BPB avec vaches mères'!D55</f>
        <v>1</v>
      </c>
      <c r="G9" s="468"/>
      <c r="H9" s="467">
        <f>'3) Natura Beef Bio'!D55</f>
        <v>1</v>
      </c>
      <c r="I9" s="468">
        <v>10.54</v>
      </c>
    </row>
    <row r="10" spans="1:21" ht="24.95" customHeight="1">
      <c r="B10" s="493" t="s">
        <v>202</v>
      </c>
      <c r="C10" s="494"/>
      <c r="D10" s="350">
        <f>'1) BPB avec remontes'!F7</f>
        <v>3050.74</v>
      </c>
      <c r="E10" s="458">
        <f>SUM(D10:D12)</f>
        <v>3050.74</v>
      </c>
      <c r="F10" s="350">
        <f>'2) BPB avec vaches mères'!F7</f>
        <v>3050.74</v>
      </c>
      <c r="G10" s="458">
        <f>SUM(F10:F12)</f>
        <v>3449.1099999999997</v>
      </c>
      <c r="H10" s="350">
        <f>'3) Natura Beef Bio'!F8+'3) Natura Beef Bio'!F10</f>
        <v>2307.2799999999997</v>
      </c>
      <c r="I10" s="458">
        <f>SUM(H10:H12)</f>
        <v>2705.6499999999996</v>
      </c>
    </row>
    <row r="11" spans="1:21" ht="24.95" customHeight="1">
      <c r="B11" s="472" t="s">
        <v>134</v>
      </c>
      <c r="C11" s="473"/>
      <c r="D11" s="351">
        <f>'1) BPB avec remontes'!F5</f>
        <v>0</v>
      </c>
      <c r="E11" s="459"/>
      <c r="F11" s="351">
        <f>'2) BPB avec vaches mères'!F5</f>
        <v>310.02999999999997</v>
      </c>
      <c r="G11" s="459"/>
      <c r="H11" s="351">
        <f>'3) Natura Beef Bio'!F5</f>
        <v>310.02999999999997</v>
      </c>
      <c r="I11" s="459"/>
    </row>
    <row r="12" spans="1:21" ht="24.95" customHeight="1" thickBot="1">
      <c r="B12" s="491" t="s">
        <v>131</v>
      </c>
      <c r="C12" s="492"/>
      <c r="D12" s="351">
        <f>'1) BPB avec remontes'!F6</f>
        <v>0</v>
      </c>
      <c r="E12" s="460"/>
      <c r="F12" s="351">
        <f>'2) BPB avec vaches mères'!F6</f>
        <v>88.339999999999989</v>
      </c>
      <c r="G12" s="459"/>
      <c r="H12" s="351">
        <f>'3) Natura Beef Bio'!F6</f>
        <v>88.339999999999989</v>
      </c>
      <c r="I12" s="459"/>
    </row>
    <row r="13" spans="1:21" s="355" customFormat="1" ht="12.6" customHeight="1" thickBot="1">
      <c r="A13" s="384"/>
      <c r="B13" s="352"/>
      <c r="C13" s="352"/>
      <c r="D13" s="353"/>
      <c r="E13" s="354"/>
      <c r="F13" s="353"/>
      <c r="G13" s="353"/>
      <c r="H13" s="353"/>
      <c r="I13" s="353"/>
      <c r="J13" s="384"/>
      <c r="K13" s="384"/>
      <c r="L13" s="384"/>
      <c r="M13" s="384"/>
      <c r="N13" s="384"/>
      <c r="O13" s="384"/>
      <c r="P13" s="384"/>
      <c r="Q13" s="384"/>
      <c r="R13" s="384"/>
      <c r="S13" s="384"/>
      <c r="T13" s="384"/>
      <c r="U13" s="384"/>
    </row>
    <row r="14" spans="1:21" ht="37.15" customHeight="1">
      <c r="B14" s="484" t="s">
        <v>203</v>
      </c>
      <c r="C14" s="485"/>
      <c r="D14" s="356">
        <f>'1) BPB avec remontes'!F36</f>
        <v>1614.4737</v>
      </c>
      <c r="E14" s="476">
        <f>SUM(D14:D18)</f>
        <v>2104.8854165890411</v>
      </c>
      <c r="F14" s="356">
        <f>'2) BPB avec vaches mères'!F36</f>
        <v>951.51569999999992</v>
      </c>
      <c r="G14" s="476">
        <f>SUM(F14:F18)</f>
        <v>1421.6611709999997</v>
      </c>
      <c r="H14" s="356">
        <f>'3) Natura Beef Bio'!F36</f>
        <v>913.26199999999994</v>
      </c>
      <c r="I14" s="476">
        <f>SUM(H14:H18)</f>
        <v>1287.65986</v>
      </c>
    </row>
    <row r="15" spans="1:21" ht="37.15" customHeight="1">
      <c r="B15" s="474" t="s">
        <v>204</v>
      </c>
      <c r="C15" s="475"/>
      <c r="D15" s="357">
        <f>'1) BPB avec remontes'!F38+'1) BPB avec remontes'!F39+'1) BPB avec remontes'!F40</f>
        <v>221</v>
      </c>
      <c r="E15" s="477"/>
      <c r="F15" s="357">
        <f>'2) BPB avec vaches mères'!F38+'2) BPB avec vaches mères'!F39+'2) BPB avec vaches mères'!F40</f>
        <v>138</v>
      </c>
      <c r="G15" s="477"/>
      <c r="H15" s="357">
        <f>'3) Natura Beef Bio'!F38+'3) Natura Beef Bio'!F39+'3) Natura Beef Bio'!F40</f>
        <v>127</v>
      </c>
      <c r="I15" s="477"/>
    </row>
    <row r="16" spans="1:21" ht="37.15" customHeight="1">
      <c r="B16" s="474" t="s">
        <v>168</v>
      </c>
      <c r="C16" s="475"/>
      <c r="D16" s="357">
        <f>'1) BPB avec remontes'!F51</f>
        <v>67.0117165890411</v>
      </c>
      <c r="E16" s="477"/>
      <c r="F16" s="357">
        <f>'2) BPB avec vaches mères'!F51</f>
        <v>28.545470999999996</v>
      </c>
      <c r="G16" s="477"/>
      <c r="H16" s="357">
        <f>'3) Natura Beef Bio'!F51</f>
        <v>27.397859999999998</v>
      </c>
      <c r="I16" s="477"/>
    </row>
    <row r="17" spans="1:21" ht="37.15" customHeight="1">
      <c r="B17" s="472" t="s">
        <v>205</v>
      </c>
      <c r="C17" s="473"/>
      <c r="D17" s="358">
        <f>'1) BPB avec remontes'!F47</f>
        <v>0</v>
      </c>
      <c r="E17" s="477"/>
      <c r="F17" s="358">
        <f>'2) BPB avec vaches mères'!F47</f>
        <v>0</v>
      </c>
      <c r="G17" s="477"/>
      <c r="H17" s="358">
        <f>'3) Natura Beef Bio'!F47</f>
        <v>0</v>
      </c>
      <c r="I17" s="477"/>
    </row>
    <row r="18" spans="1:21" ht="37.15" customHeight="1" thickBot="1">
      <c r="B18" s="470" t="s">
        <v>167</v>
      </c>
      <c r="C18" s="471"/>
      <c r="D18" s="359">
        <f>'1) BPB avec remontes'!F50</f>
        <v>202.39999999999998</v>
      </c>
      <c r="E18" s="478"/>
      <c r="F18" s="359">
        <f>'2) BPB avec vaches mères'!F50</f>
        <v>303.60000000000002</v>
      </c>
      <c r="G18" s="478"/>
      <c r="H18" s="359">
        <f>'3) Natura Beef Bio'!F50</f>
        <v>220</v>
      </c>
      <c r="I18" s="478"/>
    </row>
    <row r="19" spans="1:21" s="355" customFormat="1" ht="12.6" customHeight="1" thickBot="1">
      <c r="A19" s="384"/>
      <c r="B19" s="360"/>
      <c r="C19" s="360"/>
      <c r="D19" s="361"/>
      <c r="E19" s="362"/>
      <c r="F19" s="361"/>
      <c r="G19" s="362"/>
      <c r="H19" s="361"/>
      <c r="I19" s="362"/>
      <c r="J19" s="384"/>
      <c r="K19" s="384"/>
      <c r="L19" s="384"/>
      <c r="M19" s="384"/>
      <c r="N19" s="384"/>
      <c r="O19" s="384"/>
      <c r="P19" s="384"/>
      <c r="Q19" s="384"/>
      <c r="R19" s="384"/>
      <c r="S19" s="384"/>
      <c r="T19" s="384"/>
      <c r="U19" s="384"/>
    </row>
    <row r="20" spans="1:21" ht="24.95" customHeight="1" thickBot="1">
      <c r="B20" s="479" t="s">
        <v>206</v>
      </c>
      <c r="C20" s="479"/>
      <c r="D20" s="480"/>
      <c r="E20" s="363">
        <f>E10-E14</f>
        <v>945.85458341095864</v>
      </c>
      <c r="F20" s="364"/>
      <c r="G20" s="365">
        <f>G10-G14</f>
        <v>2027.4488289999999</v>
      </c>
      <c r="H20" s="364"/>
      <c r="I20" s="366">
        <f>I10-I14</f>
        <v>1417.9901399999997</v>
      </c>
    </row>
    <row r="21" spans="1:21" ht="24.95" customHeight="1" thickBot="1">
      <c r="B21" s="479" t="s">
        <v>207</v>
      </c>
      <c r="C21" s="479"/>
      <c r="D21" s="480"/>
      <c r="E21" s="363">
        <f>E20*D9</f>
        <v>683.63747117821765</v>
      </c>
      <c r="F21" s="364"/>
      <c r="G21" s="365">
        <f>G20*F9</f>
        <v>2027.4488289999999</v>
      </c>
      <c r="H21" s="364"/>
      <c r="I21" s="366">
        <f>I20*H9</f>
        <v>1417.9901399999997</v>
      </c>
    </row>
    <row r="22" spans="1:21" s="355" customFormat="1" ht="12.6" customHeight="1" thickBot="1">
      <c r="A22" s="384"/>
      <c r="B22" s="367"/>
      <c r="C22" s="367"/>
      <c r="D22" s="368"/>
      <c r="E22" s="369"/>
      <c r="F22" s="368"/>
      <c r="G22" s="370"/>
      <c r="H22" s="368"/>
      <c r="I22" s="370"/>
      <c r="J22" s="384"/>
      <c r="K22" s="384"/>
      <c r="L22" s="384"/>
      <c r="M22" s="384"/>
      <c r="N22" s="384"/>
      <c r="O22" s="384"/>
      <c r="P22" s="384"/>
      <c r="Q22" s="384"/>
      <c r="R22" s="384"/>
      <c r="S22" s="384"/>
      <c r="T22" s="384"/>
      <c r="U22" s="384"/>
    </row>
    <row r="23" spans="1:21" ht="24.95" customHeight="1">
      <c r="B23" s="484" t="s">
        <v>208</v>
      </c>
      <c r="C23" s="485"/>
      <c r="D23" s="371">
        <f>'1) BPB avec remontes'!F56+'1) BPB avec remontes'!F57</f>
        <v>72</v>
      </c>
      <c r="E23" s="481">
        <f>SUM(D23:D25)</f>
        <v>106</v>
      </c>
      <c r="F23" s="371">
        <f>'2) BPB avec vaches mères'!F56+'2) BPB avec vaches mères'!F57</f>
        <v>275</v>
      </c>
      <c r="G23" s="481">
        <f>SUM(F23:F25)</f>
        <v>395</v>
      </c>
      <c r="H23" s="371">
        <f>'3) Natura Beef Bio'!F56+'3) Natura Beef Bio'!F57</f>
        <v>244</v>
      </c>
      <c r="I23" s="481">
        <f>SUM(H23:H25)</f>
        <v>349</v>
      </c>
    </row>
    <row r="24" spans="1:21" ht="24.95" customHeight="1">
      <c r="B24" s="474" t="s">
        <v>209</v>
      </c>
      <c r="C24" s="475"/>
      <c r="D24" s="357">
        <f>'1) BPB avec remontes'!F58</f>
        <v>34</v>
      </c>
      <c r="E24" s="482"/>
      <c r="F24" s="357">
        <f>'2) BPB avec vaches mères'!F58</f>
        <v>120</v>
      </c>
      <c r="G24" s="482"/>
      <c r="H24" s="357">
        <f>'3) Natura Beef Bio'!F58</f>
        <v>105</v>
      </c>
      <c r="I24" s="482"/>
    </row>
    <row r="25" spans="1:21" ht="24.95" customHeight="1" thickBot="1">
      <c r="B25" s="470" t="s">
        <v>210</v>
      </c>
      <c r="C25" s="471"/>
      <c r="D25" s="359">
        <f>'1) BPB avec remontes'!F59</f>
        <v>0</v>
      </c>
      <c r="E25" s="483"/>
      <c r="F25" s="359">
        <f>'2) BPB avec vaches mères'!F59</f>
        <v>0</v>
      </c>
      <c r="G25" s="483"/>
      <c r="H25" s="359">
        <f>'3) Natura Beef Bio'!F59</f>
        <v>0</v>
      </c>
      <c r="I25" s="483"/>
    </row>
    <row r="26" spans="1:21" s="355" customFormat="1" ht="12.6" customHeight="1" thickBot="1">
      <c r="A26" s="384"/>
      <c r="B26" s="372"/>
      <c r="C26" s="372"/>
      <c r="D26" s="373"/>
      <c r="E26" s="368"/>
      <c r="F26" s="373"/>
      <c r="G26" s="368"/>
      <c r="H26" s="374"/>
      <c r="I26" s="370"/>
      <c r="J26" s="384"/>
      <c r="K26" s="384"/>
      <c r="L26" s="384"/>
      <c r="M26" s="384"/>
      <c r="N26" s="384"/>
      <c r="O26" s="384"/>
      <c r="P26" s="384"/>
      <c r="Q26" s="384"/>
      <c r="R26" s="384"/>
      <c r="S26" s="384"/>
      <c r="T26" s="384"/>
      <c r="U26" s="384"/>
    </row>
    <row r="27" spans="1:21" ht="50.1" customHeight="1" thickBot="1">
      <c r="B27" s="375" t="s">
        <v>216</v>
      </c>
      <c r="C27" s="375"/>
      <c r="D27" s="376"/>
      <c r="E27" s="377">
        <f>E23+E21</f>
        <v>789.63747117821765</v>
      </c>
      <c r="F27" s="364"/>
      <c r="G27" s="378">
        <f>G23+G21</f>
        <v>2422.4488289999999</v>
      </c>
      <c r="H27" s="364"/>
      <c r="I27" s="379">
        <f>I23+I21</f>
        <v>1766.9901399999997</v>
      </c>
    </row>
    <row r="28" spans="1:21" ht="49.9" customHeight="1" thickBot="1">
      <c r="B28" s="380" t="s">
        <v>217</v>
      </c>
      <c r="C28" s="381">
        <f>C7</f>
        <v>75</v>
      </c>
      <c r="D28" s="382"/>
      <c r="E28" s="363">
        <f>E27*D7</f>
        <v>2327.7957052362231</v>
      </c>
      <c r="F28" s="364"/>
      <c r="G28" s="365">
        <f>G27*F7</f>
        <v>2265.3823213840396</v>
      </c>
      <c r="H28" s="364"/>
      <c r="I28" s="366">
        <f>I27*H7</f>
        <v>2366.5046517857136</v>
      </c>
    </row>
    <row r="29" spans="1:21" ht="5.0999999999999996" customHeight="1"/>
    <row r="30" spans="1:21" ht="24.75" customHeight="1">
      <c r="B30" s="469"/>
      <c r="C30" s="469"/>
      <c r="D30" s="469"/>
      <c r="E30" s="469"/>
      <c r="F30" s="469"/>
      <c r="G30" s="469"/>
      <c r="H30" s="469"/>
      <c r="I30" s="469"/>
    </row>
    <row r="31" spans="1:21" ht="23.25" customHeight="1">
      <c r="B31" s="241"/>
      <c r="C31" s="241"/>
      <c r="D31" s="241"/>
      <c r="E31" s="241"/>
      <c r="F31" s="241"/>
      <c r="G31" s="241"/>
      <c r="H31" s="241"/>
      <c r="I31" s="241"/>
    </row>
    <row r="32" spans="1:21" s="383" customFormat="1" ht="4.5" customHeight="1"/>
    <row r="33" s="383" customFormat="1"/>
    <row r="34" s="383" customFormat="1"/>
    <row r="35" s="383" customFormat="1"/>
    <row r="36" s="383" customFormat="1"/>
    <row r="37" s="383" customFormat="1"/>
    <row r="38" s="383" customFormat="1"/>
    <row r="39" s="383" customFormat="1"/>
    <row r="40" s="383" customFormat="1"/>
    <row r="41" s="383" customFormat="1"/>
    <row r="42" s="383" customFormat="1"/>
    <row r="43" s="383" customFormat="1"/>
    <row r="44" s="383" customFormat="1"/>
    <row r="45" s="383" customFormat="1"/>
    <row r="46" s="383" customFormat="1"/>
    <row r="47" s="383" customFormat="1"/>
    <row r="48" s="383" customFormat="1"/>
    <row r="49" s="383" customFormat="1"/>
    <row r="50" s="383" customFormat="1"/>
  </sheetData>
  <mergeCells count="50">
    <mergeCell ref="B5:C5"/>
    <mergeCell ref="B25:C25"/>
    <mergeCell ref="B24:C24"/>
    <mergeCell ref="B23:C23"/>
    <mergeCell ref="B2:I2"/>
    <mergeCell ref="B12:C12"/>
    <mergeCell ref="B11:C11"/>
    <mergeCell ref="B10:C10"/>
    <mergeCell ref="B9:C9"/>
    <mergeCell ref="B8:C8"/>
    <mergeCell ref="B6:C6"/>
    <mergeCell ref="I10:I12"/>
    <mergeCell ref="D7:E7"/>
    <mergeCell ref="F7:G7"/>
    <mergeCell ref="H7:I7"/>
    <mergeCell ref="D8:E8"/>
    <mergeCell ref="B30:I30"/>
    <mergeCell ref="B18:C18"/>
    <mergeCell ref="B17:C17"/>
    <mergeCell ref="B16:C16"/>
    <mergeCell ref="E14:E18"/>
    <mergeCell ref="G14:G18"/>
    <mergeCell ref="I14:I18"/>
    <mergeCell ref="B20:D20"/>
    <mergeCell ref="B21:D21"/>
    <mergeCell ref="E23:E25"/>
    <mergeCell ref="G23:G25"/>
    <mergeCell ref="I23:I25"/>
    <mergeCell ref="B15:C15"/>
    <mergeCell ref="B14:C14"/>
    <mergeCell ref="E10:E12"/>
    <mergeCell ref="G10:G12"/>
    <mergeCell ref="D5:E5"/>
    <mergeCell ref="F5:G5"/>
    <mergeCell ref="H5:I5"/>
    <mergeCell ref="D6:E6"/>
    <mergeCell ref="F6:G6"/>
    <mergeCell ref="H6:I6"/>
    <mergeCell ref="F8:G8"/>
    <mergeCell ref="H8:I8"/>
    <mergeCell ref="D9:E9"/>
    <mergeCell ref="F9:G9"/>
    <mergeCell ref="H9:I9"/>
    <mergeCell ref="B3:B4"/>
    <mergeCell ref="D3:E3"/>
    <mergeCell ref="F3:G3"/>
    <mergeCell ref="H3:I3"/>
    <mergeCell ref="D4:E4"/>
    <mergeCell ref="F4:G4"/>
    <mergeCell ref="H4:I4"/>
  </mergeCells>
  <pageMargins left="0.78740157480314965" right="0.78740157480314965" top="0.59055118110236227" bottom="0.59055118110236227" header="0.51181102362204722" footer="0.51181102362204722"/>
  <pageSetup paperSize="9" scale="73" orientation="portrait" verticalDpi="1200" r:id="rId1"/>
  <headerFooter alignWithMargins="0">
    <oddFooter>&amp;L&amp;"Arial,Normal"Comparaison MB Bœuf de Pâturage Bio et Natura-Beef Bio&amp;C&amp;"Arial,Normal"Version 12.05.2014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P77"/>
  <sheetViews>
    <sheetView showGridLines="0" showZeros="0" showOutlineSymbols="0" zoomScaleNormal="100" workbookViewId="0">
      <selection activeCell="A2" sqref="A2"/>
    </sheetView>
  </sheetViews>
  <sheetFormatPr baseColWidth="10" defaultRowHeight="12"/>
  <cols>
    <col min="1" max="2" width="12.7109375" style="1" customWidth="1"/>
    <col min="3" max="3" width="7.140625" style="4" customWidth="1"/>
    <col min="4" max="6" width="6.7109375" style="15" customWidth="1"/>
    <col min="7" max="7" width="6.7109375" style="13" customWidth="1"/>
    <col min="8" max="8" width="6.7109375" style="14" customWidth="1"/>
    <col min="9" max="9" width="6.7109375" style="15" customWidth="1"/>
    <col min="10" max="10" width="6.7109375" style="13" customWidth="1"/>
    <col min="11" max="11" width="6.7109375" style="14" customWidth="1"/>
    <col min="12" max="12" width="6.7109375" style="15" customWidth="1"/>
    <col min="13" max="13" width="6.7109375" style="13" customWidth="1"/>
    <col min="14" max="14" width="6.7109375" style="14" customWidth="1"/>
    <col min="15" max="15" width="6.7109375" style="15" customWidth="1"/>
    <col min="16" max="16" width="15.7109375" style="155" customWidth="1"/>
    <col min="17" max="16384" width="11.42578125" style="1"/>
  </cols>
  <sheetData>
    <row r="1" spans="1:16" ht="57" customHeight="1" thickTop="1">
      <c r="A1" s="503" t="s">
        <v>97</v>
      </c>
      <c r="B1" s="504"/>
      <c r="C1" s="505"/>
      <c r="D1" s="497" t="s">
        <v>92</v>
      </c>
      <c r="E1" s="498"/>
      <c r="F1" s="499"/>
      <c r="G1" s="495" t="s">
        <v>96</v>
      </c>
      <c r="H1" s="496"/>
      <c r="I1" s="500"/>
      <c r="J1" s="497" t="s">
        <v>93</v>
      </c>
      <c r="K1" s="498" t="s">
        <v>33</v>
      </c>
      <c r="L1" s="499"/>
      <c r="M1" s="495" t="s">
        <v>94</v>
      </c>
      <c r="N1" s="496" t="s">
        <v>33</v>
      </c>
      <c r="O1" s="496"/>
      <c r="P1" s="175" t="s">
        <v>61</v>
      </c>
    </row>
    <row r="2" spans="1:16" ht="12" customHeight="1">
      <c r="B2" s="2"/>
      <c r="C2" s="46" t="s">
        <v>0</v>
      </c>
      <c r="D2" s="103" t="s">
        <v>1</v>
      </c>
      <c r="E2" s="21" t="s">
        <v>2</v>
      </c>
      <c r="F2" s="104" t="s">
        <v>3</v>
      </c>
      <c r="G2" s="88" t="s">
        <v>1</v>
      </c>
      <c r="H2" s="21" t="s">
        <v>2</v>
      </c>
      <c r="I2" s="161" t="s">
        <v>3</v>
      </c>
      <c r="J2" s="103" t="s">
        <v>1</v>
      </c>
      <c r="K2" s="21" t="s">
        <v>2</v>
      </c>
      <c r="L2" s="104" t="s">
        <v>3</v>
      </c>
      <c r="M2" s="88" t="s">
        <v>1</v>
      </c>
      <c r="N2" s="21" t="s">
        <v>2</v>
      </c>
      <c r="O2" s="22" t="s">
        <v>3</v>
      </c>
    </row>
    <row r="3" spans="1:16" ht="12" customHeight="1">
      <c r="A3" s="2"/>
      <c r="B3" s="2"/>
      <c r="C3" s="46" t="s">
        <v>1</v>
      </c>
      <c r="D3" s="103"/>
      <c r="E3" s="21" t="s">
        <v>4</v>
      </c>
      <c r="F3" s="105" t="s">
        <v>4</v>
      </c>
      <c r="G3" s="88"/>
      <c r="H3" s="21" t="s">
        <v>4</v>
      </c>
      <c r="I3" s="162" t="s">
        <v>4</v>
      </c>
      <c r="J3" s="103"/>
      <c r="K3" s="21" t="s">
        <v>4</v>
      </c>
      <c r="L3" s="105" t="s">
        <v>4</v>
      </c>
      <c r="M3" s="88"/>
      <c r="N3" s="21" t="s">
        <v>4</v>
      </c>
      <c r="O3" s="23" t="s">
        <v>4</v>
      </c>
    </row>
    <row r="4" spans="1:16" ht="12" customHeight="1">
      <c r="A4" s="47" t="s">
        <v>41</v>
      </c>
      <c r="B4" s="49" t="s">
        <v>42</v>
      </c>
      <c r="C4" s="42" t="s">
        <v>5</v>
      </c>
      <c r="D4" s="108">
        <v>43</v>
      </c>
      <c r="E4" s="10">
        <v>7.1</v>
      </c>
      <c r="F4" s="107">
        <f>ROUND(1*D4*E4,0)</f>
        <v>305</v>
      </c>
      <c r="G4" s="90">
        <v>43</v>
      </c>
      <c r="H4" s="10">
        <v>7.1</v>
      </c>
      <c r="I4" s="163">
        <f>ROUND(1*G4*H4,0)</f>
        <v>305</v>
      </c>
      <c r="J4" s="108"/>
      <c r="K4" s="10"/>
      <c r="L4" s="107"/>
      <c r="M4" s="90"/>
      <c r="N4" s="10"/>
      <c r="O4" s="24"/>
      <c r="P4" s="176" t="s">
        <v>62</v>
      </c>
    </row>
    <row r="5" spans="1:16" ht="12" customHeight="1">
      <c r="A5" s="47" t="s">
        <v>43</v>
      </c>
      <c r="B5" s="49" t="s">
        <v>44</v>
      </c>
      <c r="C5" s="42" t="s">
        <v>5</v>
      </c>
      <c r="D5" s="108">
        <v>14</v>
      </c>
      <c r="E5" s="10">
        <v>6.31</v>
      </c>
      <c r="F5" s="107">
        <f>ROUND(1*D5*E5,0)</f>
        <v>88</v>
      </c>
      <c r="G5" s="90">
        <v>14</v>
      </c>
      <c r="H5" s="10">
        <v>6.31</v>
      </c>
      <c r="I5" s="163">
        <f>ROUND(1*G5*H5,0)</f>
        <v>88</v>
      </c>
      <c r="J5" s="108"/>
      <c r="K5" s="10"/>
      <c r="L5" s="107"/>
      <c r="M5" s="90"/>
      <c r="N5" s="10"/>
      <c r="O5" s="24"/>
      <c r="P5" s="176" t="s">
        <v>62</v>
      </c>
    </row>
    <row r="6" spans="1:16" ht="12" customHeight="1">
      <c r="A6" s="47" t="s">
        <v>95</v>
      </c>
      <c r="B6" s="49"/>
      <c r="C6" s="42" t="s">
        <v>34</v>
      </c>
      <c r="D6" s="108">
        <v>300</v>
      </c>
      <c r="E6" s="10">
        <v>6.51</v>
      </c>
      <c r="F6" s="107">
        <f>ROUND(1*D6*E6,0)</f>
        <v>1953</v>
      </c>
      <c r="G6" s="108">
        <v>300</v>
      </c>
      <c r="H6" s="10">
        <v>6.51</v>
      </c>
      <c r="I6" s="107">
        <f>ROUND(1*G6*H6,0)</f>
        <v>1953</v>
      </c>
      <c r="J6" s="108"/>
      <c r="K6" s="10"/>
      <c r="L6" s="107"/>
      <c r="M6" s="90"/>
      <c r="N6" s="10"/>
      <c r="O6" s="24"/>
      <c r="P6" s="176" t="s">
        <v>66</v>
      </c>
    </row>
    <row r="7" spans="1:16" s="16" customFormat="1" ht="12" customHeight="1">
      <c r="A7" s="47" t="s">
        <v>35</v>
      </c>
      <c r="B7" s="49"/>
      <c r="C7" s="42" t="s">
        <v>5</v>
      </c>
      <c r="D7" s="108"/>
      <c r="E7" s="10"/>
      <c r="F7" s="107"/>
      <c r="G7" s="90"/>
      <c r="H7" s="10"/>
      <c r="I7" s="163"/>
      <c r="J7" s="108">
        <v>283</v>
      </c>
      <c r="K7" s="10">
        <v>10.1</v>
      </c>
      <c r="L7" s="107">
        <f>J7*K7</f>
        <v>2858.2999999999997</v>
      </c>
      <c r="M7" s="90">
        <v>283</v>
      </c>
      <c r="N7" s="10">
        <v>10.1</v>
      </c>
      <c r="O7" s="24">
        <f>M7*N7</f>
        <v>2858.2999999999997</v>
      </c>
      <c r="P7" s="176" t="s">
        <v>66</v>
      </c>
    </row>
    <row r="8" spans="1:16" ht="12" customHeight="1">
      <c r="A8" s="50" t="s">
        <v>6</v>
      </c>
      <c r="B8" s="51"/>
      <c r="C8" s="45"/>
      <c r="D8" s="109"/>
      <c r="E8" s="26"/>
      <c r="F8" s="110">
        <f>SUM(F4:F7)</f>
        <v>2346</v>
      </c>
      <c r="G8" s="91"/>
      <c r="H8" s="26"/>
      <c r="I8" s="83">
        <f>SUM(I4:I7)</f>
        <v>2346</v>
      </c>
      <c r="J8" s="109"/>
      <c r="K8" s="26"/>
      <c r="L8" s="110">
        <f>SUM(L4:L7)</f>
        <v>2858.2999999999997</v>
      </c>
      <c r="M8" s="91"/>
      <c r="N8" s="26"/>
      <c r="O8" s="27">
        <f>SUM(O4:O7)</f>
        <v>2858.2999999999997</v>
      </c>
    </row>
    <row r="9" spans="1:16" ht="12" customHeight="1">
      <c r="A9" s="17"/>
      <c r="B9" s="19"/>
      <c r="C9" s="7"/>
      <c r="D9" s="111"/>
      <c r="E9" s="28"/>
      <c r="F9" s="112"/>
      <c r="G9" s="92"/>
      <c r="H9" s="28"/>
      <c r="I9" s="84"/>
      <c r="J9" s="151"/>
      <c r="K9" s="2"/>
      <c r="L9" s="112"/>
      <c r="M9" s="1"/>
      <c r="N9" s="1"/>
      <c r="O9" s="12"/>
    </row>
    <row r="10" spans="1:16" ht="12" customHeight="1">
      <c r="A10" s="17" t="s">
        <v>45</v>
      </c>
      <c r="B10" s="19"/>
      <c r="C10" s="7"/>
      <c r="D10" s="108">
        <v>2.6700000000000002E-2</v>
      </c>
      <c r="E10" s="8">
        <v>4800</v>
      </c>
      <c r="F10" s="112">
        <f>ROUND(1*D10*E10,0)</f>
        <v>128</v>
      </c>
      <c r="G10" s="90">
        <v>2.6700000000000002E-2</v>
      </c>
      <c r="H10" s="8">
        <v>4800</v>
      </c>
      <c r="I10" s="84">
        <f>ROUND(1*G10*H10,0)</f>
        <v>128</v>
      </c>
      <c r="J10" s="151"/>
      <c r="K10" s="2"/>
      <c r="L10" s="112"/>
      <c r="M10" s="1"/>
      <c r="N10" s="1"/>
      <c r="O10" s="12"/>
      <c r="P10" s="176" t="s">
        <v>63</v>
      </c>
    </row>
    <row r="11" spans="1:16" ht="12" customHeight="1">
      <c r="A11" s="17" t="s">
        <v>46</v>
      </c>
      <c r="B11" s="19"/>
      <c r="C11" s="7"/>
      <c r="D11" s="108">
        <v>0.15</v>
      </c>
      <c r="E11" s="8">
        <v>3200</v>
      </c>
      <c r="F11" s="112">
        <f>ROUND(D11*E11,0)</f>
        <v>480</v>
      </c>
      <c r="G11" s="90">
        <v>0.15</v>
      </c>
      <c r="H11" s="8">
        <v>3200</v>
      </c>
      <c r="I11" s="84">
        <f>ROUND(G11*H11,0)</f>
        <v>480</v>
      </c>
      <c r="J11" s="111"/>
      <c r="K11" s="36"/>
      <c r="L11" s="112"/>
      <c r="M11" s="92"/>
      <c r="N11" s="36"/>
      <c r="O11" s="12"/>
      <c r="P11" s="176" t="s">
        <v>63</v>
      </c>
    </row>
    <row r="12" spans="1:16" ht="12" customHeight="1">
      <c r="A12" s="17" t="s">
        <v>47</v>
      </c>
      <c r="B12" s="19"/>
      <c r="C12" s="7" t="s">
        <v>48</v>
      </c>
      <c r="D12" s="111"/>
      <c r="E12" s="28"/>
      <c r="F12" s="112">
        <f>ROUND(D12*E12,0)</f>
        <v>0</v>
      </c>
      <c r="G12" s="92"/>
      <c r="H12" s="28"/>
      <c r="I12" s="84">
        <f>ROUND(G12*H12,0)</f>
        <v>0</v>
      </c>
      <c r="J12" s="111"/>
      <c r="K12" s="28"/>
      <c r="L12" s="112"/>
      <c r="M12" s="92"/>
      <c r="N12" s="28"/>
      <c r="O12" s="12"/>
    </row>
    <row r="13" spans="1:16" ht="12" customHeight="1">
      <c r="A13" s="17" t="s">
        <v>70</v>
      </c>
      <c r="B13" s="19"/>
      <c r="C13" s="7" t="s">
        <v>7</v>
      </c>
      <c r="D13" s="111"/>
      <c r="E13" s="28"/>
      <c r="F13" s="112"/>
      <c r="G13" s="92"/>
      <c r="H13" s="28"/>
      <c r="I13" s="84"/>
      <c r="J13" s="108">
        <v>300</v>
      </c>
      <c r="K13" s="10">
        <v>6.51</v>
      </c>
      <c r="L13" s="112">
        <f>J13*K13</f>
        <v>1953</v>
      </c>
      <c r="M13" s="90">
        <v>300</v>
      </c>
      <c r="N13" s="10">
        <v>6.51</v>
      </c>
      <c r="O13" s="12">
        <f>M13*N13</f>
        <v>1953</v>
      </c>
      <c r="P13" s="176" t="s">
        <v>66</v>
      </c>
    </row>
    <row r="14" spans="1:16" ht="12" customHeight="1">
      <c r="A14" s="17" t="s">
        <v>36</v>
      </c>
      <c r="B14" s="19"/>
      <c r="C14" s="7" t="s">
        <v>40</v>
      </c>
      <c r="D14" s="111"/>
      <c r="E14" s="28"/>
      <c r="F14" s="112"/>
      <c r="G14" s="92"/>
      <c r="H14" s="28"/>
      <c r="I14" s="84"/>
      <c r="J14" s="151"/>
      <c r="K14" s="2"/>
      <c r="L14" s="152"/>
      <c r="M14" s="1"/>
      <c r="N14" s="1"/>
      <c r="O14" s="84"/>
      <c r="P14" s="145"/>
    </row>
    <row r="15" spans="1:16" ht="12" customHeight="1">
      <c r="A15" s="52" t="s">
        <v>8</v>
      </c>
      <c r="B15" s="48"/>
      <c r="C15" s="42"/>
      <c r="D15" s="106"/>
      <c r="E15" s="25"/>
      <c r="F15" s="115">
        <f>SUM(F9:F14)</f>
        <v>608</v>
      </c>
      <c r="G15" s="89"/>
      <c r="H15" s="25"/>
      <c r="I15" s="86">
        <f>SUM(I9:I14)</f>
        <v>608</v>
      </c>
      <c r="J15" s="106"/>
      <c r="K15" s="25"/>
      <c r="L15" s="115">
        <f>SUM(L9:L14)</f>
        <v>1953</v>
      </c>
      <c r="M15" s="89"/>
      <c r="N15" s="25"/>
      <c r="O15" s="86">
        <f>SUM(O9:O14)</f>
        <v>1953</v>
      </c>
    </row>
    <row r="16" spans="1:16" ht="12" customHeight="1">
      <c r="A16" s="17" t="s">
        <v>49</v>
      </c>
      <c r="B16" s="19"/>
      <c r="C16" s="7" t="s">
        <v>7</v>
      </c>
      <c r="D16" s="111"/>
      <c r="E16" s="28"/>
      <c r="F16" s="112">
        <f>ROUND(D16*E16,0)</f>
        <v>0</v>
      </c>
      <c r="G16" s="92"/>
      <c r="H16" s="28"/>
      <c r="I16" s="84">
        <f>ROUND(G16*H16,0)</f>
        <v>0</v>
      </c>
      <c r="J16" s="116"/>
      <c r="K16" s="36"/>
      <c r="L16" s="112"/>
      <c r="M16" s="94"/>
      <c r="N16" s="36"/>
      <c r="O16" s="12"/>
    </row>
    <row r="17" spans="1:16" ht="12" customHeight="1">
      <c r="A17" s="17" t="s">
        <v>37</v>
      </c>
      <c r="B17" s="19"/>
      <c r="C17" s="7" t="s">
        <v>7</v>
      </c>
      <c r="D17" s="108"/>
      <c r="E17" s="10">
        <v>1</v>
      </c>
      <c r="F17" s="112">
        <f>ROUND(D17*E17,0)</f>
        <v>0</v>
      </c>
      <c r="G17" s="90"/>
      <c r="H17" s="10">
        <v>1</v>
      </c>
      <c r="I17" s="84">
        <f>ROUND(G17*H17,0)</f>
        <v>0</v>
      </c>
      <c r="J17" s="117">
        <v>80</v>
      </c>
      <c r="K17" s="10">
        <v>1</v>
      </c>
      <c r="L17" s="112">
        <f>ROUND(J17*K17,0)</f>
        <v>80</v>
      </c>
      <c r="M17" s="95">
        <v>80</v>
      </c>
      <c r="N17" s="10">
        <v>1</v>
      </c>
      <c r="O17" s="12">
        <f>ROUND(M17*N17,0)</f>
        <v>80</v>
      </c>
      <c r="P17" s="176" t="s">
        <v>63</v>
      </c>
    </row>
    <row r="18" spans="1:16" ht="12" customHeight="1">
      <c r="A18" s="17"/>
      <c r="B18" s="19"/>
      <c r="C18" s="7"/>
      <c r="D18" s="111"/>
      <c r="E18" s="28"/>
      <c r="F18" s="112">
        <f>ROUND(D18*E18,0)</f>
        <v>0</v>
      </c>
      <c r="G18" s="92"/>
      <c r="H18" s="28"/>
      <c r="I18" s="84">
        <f>ROUND(G18*H18,0)</f>
        <v>0</v>
      </c>
      <c r="J18" s="116"/>
      <c r="K18" s="36"/>
      <c r="L18" s="112"/>
      <c r="M18" s="94"/>
      <c r="N18" s="36"/>
      <c r="O18" s="12"/>
      <c r="P18" s="176"/>
    </row>
    <row r="19" spans="1:16" ht="12" customHeight="1">
      <c r="A19" s="17" t="s">
        <v>9</v>
      </c>
      <c r="B19" s="19"/>
      <c r="C19" s="7" t="s">
        <v>7</v>
      </c>
      <c r="D19" s="117">
        <v>20</v>
      </c>
      <c r="E19" s="10">
        <v>2.2000000000000002</v>
      </c>
      <c r="F19" s="112">
        <f>ROUND(D19*E19,0)</f>
        <v>44</v>
      </c>
      <c r="G19" s="95">
        <v>20</v>
      </c>
      <c r="H19" s="10">
        <v>2.2000000000000002</v>
      </c>
      <c r="I19" s="84">
        <f>ROUND(G19*H19,0)</f>
        <v>44</v>
      </c>
      <c r="J19" s="117">
        <v>5</v>
      </c>
      <c r="K19" s="10">
        <v>2.2000000000000002</v>
      </c>
      <c r="L19" s="112">
        <f>ROUND(J19*K19,0)</f>
        <v>11</v>
      </c>
      <c r="M19" s="95">
        <v>5</v>
      </c>
      <c r="N19" s="10">
        <v>2.2000000000000002</v>
      </c>
      <c r="O19" s="12">
        <f>ROUND(M19*N19,0)</f>
        <v>11</v>
      </c>
      <c r="P19" s="176" t="s">
        <v>64</v>
      </c>
    </row>
    <row r="20" spans="1:16" ht="12" customHeight="1">
      <c r="A20" s="17" t="s">
        <v>10</v>
      </c>
      <c r="B20" s="19"/>
      <c r="C20" s="7" t="s">
        <v>7</v>
      </c>
      <c r="D20" s="117">
        <v>25</v>
      </c>
      <c r="E20" s="10">
        <v>0.46</v>
      </c>
      <c r="F20" s="112">
        <f>ROUND(D20*E20,0)</f>
        <v>12</v>
      </c>
      <c r="G20" s="95">
        <v>25</v>
      </c>
      <c r="H20" s="10">
        <v>0.46</v>
      </c>
      <c r="I20" s="84">
        <f>ROUND(G20*H20,0)</f>
        <v>12</v>
      </c>
      <c r="J20" s="117">
        <v>3</v>
      </c>
      <c r="K20" s="10">
        <v>0.46</v>
      </c>
      <c r="L20" s="112">
        <f>ROUND(J20*K20,0)</f>
        <v>1</v>
      </c>
      <c r="M20" s="95">
        <v>3</v>
      </c>
      <c r="N20" s="10">
        <v>0.46</v>
      </c>
      <c r="O20" s="12">
        <f>ROUND(M20*N20,0)</f>
        <v>1</v>
      </c>
      <c r="P20" s="176" t="s">
        <v>63</v>
      </c>
    </row>
    <row r="21" spans="1:16" ht="12" customHeight="1">
      <c r="A21" s="52" t="s">
        <v>11</v>
      </c>
      <c r="B21" s="48"/>
      <c r="C21" s="42"/>
      <c r="D21" s="106"/>
      <c r="E21" s="25"/>
      <c r="F21" s="115">
        <f>SUM(F16:F20)</f>
        <v>56</v>
      </c>
      <c r="G21" s="89"/>
      <c r="H21" s="25"/>
      <c r="I21" s="86">
        <f>SUM(I16:I20)</f>
        <v>56</v>
      </c>
      <c r="J21" s="106"/>
      <c r="K21" s="25"/>
      <c r="L21" s="115">
        <f>SUM(L16:L20)</f>
        <v>92</v>
      </c>
      <c r="M21" s="89"/>
      <c r="N21" s="25"/>
      <c r="O21" s="29">
        <f>SUM(O16:O20)</f>
        <v>92</v>
      </c>
    </row>
    <row r="22" spans="1:16" ht="12" customHeight="1">
      <c r="A22" s="17" t="s">
        <v>12</v>
      </c>
      <c r="B22" s="19"/>
      <c r="C22" s="7" t="s">
        <v>40</v>
      </c>
      <c r="D22" s="108">
        <v>1</v>
      </c>
      <c r="E22" s="10">
        <v>120</v>
      </c>
      <c r="F22" s="118">
        <f>D22*E22</f>
        <v>120</v>
      </c>
      <c r="G22" s="90">
        <v>1</v>
      </c>
      <c r="H22" s="10">
        <v>120</v>
      </c>
      <c r="I22" s="85">
        <f>G22*H22</f>
        <v>120</v>
      </c>
      <c r="J22" s="108">
        <v>1</v>
      </c>
      <c r="K22" s="8">
        <v>24</v>
      </c>
      <c r="L22" s="118">
        <f>J22*K22</f>
        <v>24</v>
      </c>
      <c r="M22" s="90">
        <v>1</v>
      </c>
      <c r="N22" s="8">
        <v>24</v>
      </c>
      <c r="O22" s="9">
        <f>M22*N22</f>
        <v>24</v>
      </c>
      <c r="P22" s="176" t="s">
        <v>63</v>
      </c>
    </row>
    <row r="23" spans="1:16" ht="12" customHeight="1">
      <c r="A23" s="17" t="s">
        <v>50</v>
      </c>
      <c r="B23" s="19"/>
      <c r="C23" s="7" t="s">
        <v>40</v>
      </c>
      <c r="D23" s="108"/>
      <c r="E23" s="10"/>
      <c r="F23" s="118"/>
      <c r="G23" s="90"/>
      <c r="H23" s="10"/>
      <c r="I23" s="85"/>
      <c r="J23" s="108">
        <v>1</v>
      </c>
      <c r="K23" s="8">
        <v>25</v>
      </c>
      <c r="L23" s="118">
        <f>J23*K23</f>
        <v>25</v>
      </c>
      <c r="M23" s="90">
        <v>1</v>
      </c>
      <c r="N23" s="8">
        <v>25</v>
      </c>
      <c r="O23" s="9">
        <f>M23*N23</f>
        <v>25</v>
      </c>
      <c r="P23" s="176" t="s">
        <v>64</v>
      </c>
    </row>
    <row r="24" spans="1:16" ht="12" customHeight="1">
      <c r="A24" s="17" t="s">
        <v>76</v>
      </c>
      <c r="B24" s="19"/>
      <c r="C24" s="7" t="s">
        <v>40</v>
      </c>
      <c r="D24" s="108">
        <v>1</v>
      </c>
      <c r="E24" s="10">
        <v>20</v>
      </c>
      <c r="F24" s="118">
        <f>D24*E24</f>
        <v>20</v>
      </c>
      <c r="G24" s="90">
        <v>1</v>
      </c>
      <c r="H24" s="10">
        <v>20</v>
      </c>
      <c r="I24" s="85">
        <f>G24*H24</f>
        <v>20</v>
      </c>
      <c r="J24" s="111"/>
      <c r="K24" s="28"/>
      <c r="L24" s="112"/>
      <c r="M24" s="92"/>
      <c r="N24" s="28"/>
      <c r="O24" s="12"/>
      <c r="P24" s="176" t="s">
        <v>65</v>
      </c>
    </row>
    <row r="25" spans="1:16" ht="12" customHeight="1">
      <c r="A25" s="52" t="s">
        <v>13</v>
      </c>
      <c r="B25" s="48"/>
      <c r="C25" s="42"/>
      <c r="D25" s="106"/>
      <c r="E25" s="25"/>
      <c r="F25" s="115">
        <f>F22+F23+F24</f>
        <v>140</v>
      </c>
      <c r="G25" s="89"/>
      <c r="H25" s="25"/>
      <c r="I25" s="115">
        <f>I22+I23+I24</f>
        <v>140</v>
      </c>
      <c r="J25" s="119"/>
      <c r="K25" s="29"/>
      <c r="L25" s="115">
        <f>L22+L23+L24</f>
        <v>49</v>
      </c>
      <c r="M25" s="89"/>
      <c r="N25" s="25"/>
      <c r="O25" s="29">
        <f>O22+O23+O24</f>
        <v>49</v>
      </c>
    </row>
    <row r="26" spans="1:16" ht="12" customHeight="1">
      <c r="A26" s="17" t="s">
        <v>77</v>
      </c>
      <c r="B26" s="17"/>
      <c r="C26" s="7"/>
      <c r="D26" s="108">
        <v>1</v>
      </c>
      <c r="E26" s="10">
        <v>33</v>
      </c>
      <c r="F26" s="118">
        <f>D26*E26</f>
        <v>33</v>
      </c>
      <c r="G26" s="90">
        <v>1</v>
      </c>
      <c r="H26" s="10">
        <v>33</v>
      </c>
      <c r="I26" s="85">
        <f>G26*H26</f>
        <v>33</v>
      </c>
      <c r="J26" s="111"/>
      <c r="K26" s="150"/>
      <c r="L26" s="118"/>
      <c r="M26" s="92"/>
      <c r="N26" s="150"/>
      <c r="O26" s="9"/>
      <c r="P26" s="177" t="s">
        <v>63</v>
      </c>
    </row>
    <row r="27" spans="1:16" ht="12" customHeight="1">
      <c r="A27" s="17" t="s">
        <v>78</v>
      </c>
      <c r="B27" s="17"/>
      <c r="C27" s="53"/>
      <c r="D27" s="108"/>
      <c r="E27" s="10"/>
      <c r="F27" s="118">
        <f>D27*E27</f>
        <v>0</v>
      </c>
      <c r="G27" s="90"/>
      <c r="H27" s="10"/>
      <c r="I27" s="84">
        <f>ROUND(G27*H27,0)</f>
        <v>0</v>
      </c>
      <c r="J27" s="108">
        <v>1</v>
      </c>
      <c r="K27" s="8">
        <v>6</v>
      </c>
      <c r="L27" s="118">
        <f>J27*K27</f>
        <v>6</v>
      </c>
      <c r="M27" s="90">
        <v>1</v>
      </c>
      <c r="N27" s="8">
        <v>6</v>
      </c>
      <c r="O27" s="9">
        <f>M27*N27</f>
        <v>6</v>
      </c>
      <c r="P27" s="177" t="s">
        <v>74</v>
      </c>
    </row>
    <row r="28" spans="1:16" ht="12" customHeight="1">
      <c r="A28" s="17" t="s">
        <v>82</v>
      </c>
      <c r="B28" s="2"/>
      <c r="C28" s="7" t="s">
        <v>40</v>
      </c>
      <c r="D28" s="108">
        <v>1</v>
      </c>
      <c r="E28" s="10">
        <v>7.4</v>
      </c>
      <c r="F28" s="170">
        <f>D28*E28</f>
        <v>7.4</v>
      </c>
      <c r="G28" s="90">
        <v>1</v>
      </c>
      <c r="H28" s="10">
        <v>7.4</v>
      </c>
      <c r="I28" s="171">
        <f>G28*H28</f>
        <v>7.4</v>
      </c>
      <c r="J28" s="108">
        <v>1</v>
      </c>
      <c r="K28" s="10">
        <v>7.4</v>
      </c>
      <c r="L28" s="170">
        <f>J28*K28</f>
        <v>7.4</v>
      </c>
      <c r="M28" s="90">
        <v>1</v>
      </c>
      <c r="N28" s="10">
        <v>7.4</v>
      </c>
      <c r="O28" s="172">
        <f>M28*N28</f>
        <v>7.4</v>
      </c>
      <c r="P28" s="177" t="s">
        <v>66</v>
      </c>
    </row>
    <row r="29" spans="1:16" ht="12" customHeight="1">
      <c r="A29" s="17" t="s">
        <v>14</v>
      </c>
      <c r="B29" s="17"/>
      <c r="C29" s="7" t="s">
        <v>40</v>
      </c>
      <c r="D29" s="108">
        <v>1</v>
      </c>
      <c r="E29" s="10">
        <v>5</v>
      </c>
      <c r="F29" s="118">
        <f>D29*E29</f>
        <v>5</v>
      </c>
      <c r="G29" s="90">
        <v>1</v>
      </c>
      <c r="H29" s="10">
        <v>5</v>
      </c>
      <c r="I29" s="85">
        <f>G29*H29</f>
        <v>5</v>
      </c>
      <c r="J29" s="108">
        <v>1</v>
      </c>
      <c r="K29" s="10">
        <v>5</v>
      </c>
      <c r="L29" s="118">
        <f>J29*K29</f>
        <v>5</v>
      </c>
      <c r="M29" s="90">
        <v>1</v>
      </c>
      <c r="N29" s="10">
        <v>5</v>
      </c>
      <c r="O29" s="9">
        <f>M29*N29</f>
        <v>5</v>
      </c>
      <c r="P29" s="177" t="s">
        <v>75</v>
      </c>
    </row>
    <row r="30" spans="1:16" ht="12" customHeight="1">
      <c r="A30" s="54" t="s">
        <v>83</v>
      </c>
      <c r="B30" s="55"/>
      <c r="C30" s="7"/>
      <c r="D30" s="148"/>
      <c r="E30" s="8"/>
      <c r="F30" s="107">
        <f>E30*D30</f>
        <v>0</v>
      </c>
      <c r="G30" s="149"/>
      <c r="H30" s="8"/>
      <c r="I30" s="163">
        <f>H30*G30</f>
        <v>0</v>
      </c>
      <c r="J30" s="148">
        <v>1.4999999999999999E-2</v>
      </c>
      <c r="K30" s="8">
        <f>L8</f>
        <v>2858.2999999999997</v>
      </c>
      <c r="L30" s="107">
        <f>K30*J30</f>
        <v>42.874499999999998</v>
      </c>
      <c r="M30" s="149">
        <v>1.4999999999999999E-2</v>
      </c>
      <c r="N30" s="8">
        <f>O8</f>
        <v>2858.2999999999997</v>
      </c>
      <c r="O30" s="24">
        <f>N30*M30</f>
        <v>42.874499999999998</v>
      </c>
      <c r="P30" s="177" t="s">
        <v>65</v>
      </c>
    </row>
    <row r="31" spans="1:16" ht="12" customHeight="1">
      <c r="A31" s="52" t="s">
        <v>15</v>
      </c>
      <c r="B31" s="48"/>
      <c r="C31" s="42"/>
      <c r="D31" s="106"/>
      <c r="E31" s="25"/>
      <c r="F31" s="115">
        <f>SUM(F26:F30)</f>
        <v>45.4</v>
      </c>
      <c r="G31" s="89"/>
      <c r="H31" s="25"/>
      <c r="I31" s="86">
        <f>SUM(I26:I30)</f>
        <v>45.4</v>
      </c>
      <c r="J31" s="106"/>
      <c r="K31" s="25"/>
      <c r="L31" s="115">
        <f>SUM(L26:L30)</f>
        <v>61.274499999999996</v>
      </c>
      <c r="M31" s="89"/>
      <c r="N31" s="25"/>
      <c r="O31" s="29">
        <f>SUM(O26:O30)</f>
        <v>61.274499999999996</v>
      </c>
    </row>
    <row r="32" spans="1:16" ht="12" customHeight="1">
      <c r="A32" s="56" t="s">
        <v>16</v>
      </c>
      <c r="B32" s="57"/>
      <c r="C32" s="46"/>
      <c r="D32" s="103"/>
      <c r="E32" s="21"/>
      <c r="F32" s="121">
        <f>F31+F25+F21+F15</f>
        <v>849.4</v>
      </c>
      <c r="G32" s="88"/>
      <c r="H32" s="21"/>
      <c r="I32" s="121">
        <f>I31+I25+I21+I15</f>
        <v>849.4</v>
      </c>
      <c r="J32" s="120"/>
      <c r="K32" s="79"/>
      <c r="L32" s="121">
        <f>L31+L25+L21+L15</f>
        <v>2155.2745</v>
      </c>
      <c r="M32" s="88"/>
      <c r="N32" s="21"/>
      <c r="O32" s="34">
        <f>O31+O25+O21+O15</f>
        <v>2155.2745</v>
      </c>
    </row>
    <row r="33" spans="1:16" ht="12" customHeight="1">
      <c r="A33" s="58" t="s">
        <v>17</v>
      </c>
      <c r="B33" s="59"/>
      <c r="C33" s="60"/>
      <c r="D33" s="122"/>
      <c r="E33" s="30"/>
      <c r="F33" s="123">
        <f>F8-F32</f>
        <v>1496.6</v>
      </c>
      <c r="G33" s="96"/>
      <c r="H33" s="30"/>
      <c r="I33" s="87">
        <f>I8-I32</f>
        <v>1496.6</v>
      </c>
      <c r="J33" s="122"/>
      <c r="K33" s="30"/>
      <c r="L33" s="123">
        <f>L7-L32</f>
        <v>703.02549999999974</v>
      </c>
      <c r="M33" s="96"/>
      <c r="N33" s="30"/>
      <c r="O33" s="31">
        <f>O7-O32</f>
        <v>703.02549999999974</v>
      </c>
    </row>
    <row r="34" spans="1:16" ht="12" customHeight="1">
      <c r="A34" s="17" t="s">
        <v>51</v>
      </c>
      <c r="B34" s="19"/>
      <c r="C34" s="7" t="s">
        <v>48</v>
      </c>
      <c r="D34" s="117">
        <v>1</v>
      </c>
      <c r="E34" s="10">
        <v>13.5</v>
      </c>
      <c r="F34" s="112">
        <f>ROUND(D34*E34,0)</f>
        <v>14</v>
      </c>
      <c r="G34" s="95">
        <v>1</v>
      </c>
      <c r="H34" s="10">
        <v>13.5</v>
      </c>
      <c r="I34" s="84">
        <f>ROUND(G34*H34,0)</f>
        <v>14</v>
      </c>
      <c r="J34" s="113"/>
      <c r="K34" s="5"/>
      <c r="L34" s="114">
        <f>ROUND(J34*K34,0)</f>
        <v>0</v>
      </c>
      <c r="M34" s="93"/>
      <c r="N34" s="5"/>
      <c r="O34" s="6">
        <f>ROUND(M34*N34,0)</f>
        <v>0</v>
      </c>
      <c r="P34" s="176" t="s">
        <v>63</v>
      </c>
    </row>
    <row r="35" spans="1:16" ht="12" customHeight="1">
      <c r="A35" s="17" t="s">
        <v>68</v>
      </c>
      <c r="B35" s="19"/>
      <c r="C35" s="7"/>
      <c r="D35" s="140"/>
      <c r="E35" s="32"/>
      <c r="F35" s="112">
        <f>ROUND(E35*D35,0)</f>
        <v>0</v>
      </c>
      <c r="G35" s="137"/>
      <c r="H35" s="32"/>
      <c r="I35" s="84">
        <f>ROUND(H35*G35,0)</f>
        <v>0</v>
      </c>
      <c r="J35" s="108">
        <v>1</v>
      </c>
      <c r="K35" s="10">
        <v>100</v>
      </c>
      <c r="L35" s="118">
        <f>J35*K35</f>
        <v>100</v>
      </c>
      <c r="M35" s="90">
        <v>1</v>
      </c>
      <c r="N35" s="10">
        <v>100</v>
      </c>
      <c r="O35" s="9">
        <f>M35*N35</f>
        <v>100</v>
      </c>
      <c r="P35" s="178" t="s">
        <v>66</v>
      </c>
    </row>
    <row r="36" spans="1:16" ht="12" customHeight="1">
      <c r="A36" s="17" t="s">
        <v>69</v>
      </c>
      <c r="B36" s="19"/>
      <c r="C36" s="7" t="s">
        <v>40</v>
      </c>
      <c r="D36" s="117">
        <v>1</v>
      </c>
      <c r="E36" s="10">
        <v>20</v>
      </c>
      <c r="F36" s="112">
        <f>ROUND(D36*E36,0)</f>
        <v>20</v>
      </c>
      <c r="G36" s="95">
        <v>1</v>
      </c>
      <c r="H36" s="10">
        <v>20</v>
      </c>
      <c r="I36" s="84">
        <f>ROUND(G36*H36,0)</f>
        <v>20</v>
      </c>
      <c r="J36" s="117">
        <v>1</v>
      </c>
      <c r="K36" s="10">
        <v>121</v>
      </c>
      <c r="L36" s="112">
        <f>ROUND(J36*K36,0)</f>
        <v>121</v>
      </c>
      <c r="M36" s="95">
        <v>1</v>
      </c>
      <c r="N36" s="10">
        <v>121</v>
      </c>
      <c r="O36" s="84">
        <f>ROUND(M36*N36,0)</f>
        <v>121</v>
      </c>
      <c r="P36" s="176" t="s">
        <v>66</v>
      </c>
    </row>
    <row r="37" spans="1:16" ht="12" customHeight="1">
      <c r="A37" s="58" t="s">
        <v>18</v>
      </c>
      <c r="B37" s="59"/>
      <c r="C37" s="60"/>
      <c r="D37" s="122"/>
      <c r="E37" s="30"/>
      <c r="F37" s="123">
        <f>F33-SUM(F34:F36)</f>
        <v>1462.6</v>
      </c>
      <c r="G37" s="96"/>
      <c r="H37" s="30"/>
      <c r="I37" s="87">
        <f>I33-SUM(I34:I36)</f>
        <v>1462.6</v>
      </c>
      <c r="J37" s="122"/>
      <c r="K37" s="30"/>
      <c r="L37" s="123">
        <f>L33-SUM(L34:L36)</f>
        <v>482.02549999999974</v>
      </c>
      <c r="M37" s="96"/>
      <c r="N37" s="30"/>
      <c r="O37" s="31">
        <f>O33-SUM(O34:O36)</f>
        <v>482.02549999999974</v>
      </c>
    </row>
    <row r="38" spans="1:16" s="3" customFormat="1" ht="12" customHeight="1">
      <c r="A38" s="54" t="s">
        <v>19</v>
      </c>
      <c r="B38" s="55"/>
      <c r="C38" s="7" t="s">
        <v>20</v>
      </c>
      <c r="D38" s="117">
        <v>30.2</v>
      </c>
      <c r="E38" s="10">
        <v>17.71</v>
      </c>
      <c r="F38" s="112">
        <f t="shared" ref="F38:F43" si="0">ROUND(D38*E38,0)</f>
        <v>535</v>
      </c>
      <c r="G38" s="117">
        <v>30.2</v>
      </c>
      <c r="H38" s="10">
        <v>17.71</v>
      </c>
      <c r="I38" s="84">
        <f t="shared" ref="I38:I43" si="1">ROUND(G38*H38,0)</f>
        <v>535</v>
      </c>
      <c r="J38" s="108">
        <v>13.8</v>
      </c>
      <c r="K38" s="10">
        <v>17.71</v>
      </c>
      <c r="L38" s="112">
        <f>J38*K38</f>
        <v>244.39800000000002</v>
      </c>
      <c r="M38" s="108">
        <v>13.8</v>
      </c>
      <c r="N38" s="10">
        <v>17.71</v>
      </c>
      <c r="O38" s="12">
        <f>M38*N38</f>
        <v>244.39800000000002</v>
      </c>
      <c r="P38" s="509" t="s">
        <v>67</v>
      </c>
    </row>
    <row r="39" spans="1:16" ht="12" customHeight="1">
      <c r="A39" s="54" t="s">
        <v>52</v>
      </c>
      <c r="B39" s="55"/>
      <c r="C39" s="7" t="s">
        <v>20</v>
      </c>
      <c r="D39" s="108">
        <v>15</v>
      </c>
      <c r="E39" s="10">
        <v>48.51</v>
      </c>
      <c r="F39" s="112">
        <f t="shared" si="0"/>
        <v>728</v>
      </c>
      <c r="G39" s="108">
        <v>15</v>
      </c>
      <c r="H39" s="10">
        <v>48.51</v>
      </c>
      <c r="I39" s="84">
        <f t="shared" si="1"/>
        <v>728</v>
      </c>
      <c r="J39" s="108"/>
      <c r="K39" s="10">
        <v>48.51</v>
      </c>
      <c r="L39" s="112">
        <f>ROUND(J39*K39,0)</f>
        <v>0</v>
      </c>
      <c r="M39" s="108"/>
      <c r="N39" s="10">
        <v>48.51</v>
      </c>
      <c r="O39" s="12">
        <f>ROUND(M39*N39,0)</f>
        <v>0</v>
      </c>
      <c r="P39" s="510"/>
    </row>
    <row r="40" spans="1:16" ht="12" customHeight="1">
      <c r="A40" s="54" t="s">
        <v>73</v>
      </c>
      <c r="B40" s="55"/>
      <c r="C40" s="7" t="s">
        <v>20</v>
      </c>
      <c r="D40" s="108"/>
      <c r="E40" s="10">
        <v>51.15</v>
      </c>
      <c r="F40" s="112">
        <f t="shared" si="0"/>
        <v>0</v>
      </c>
      <c r="G40" s="108"/>
      <c r="H40" s="10">
        <v>51.15</v>
      </c>
      <c r="I40" s="84">
        <f t="shared" si="1"/>
        <v>0</v>
      </c>
      <c r="J40" s="108">
        <v>6.2</v>
      </c>
      <c r="K40" s="10">
        <v>51.15</v>
      </c>
      <c r="L40" s="112">
        <f>J40*K40</f>
        <v>317.13</v>
      </c>
      <c r="M40" s="108">
        <v>6.2</v>
      </c>
      <c r="N40" s="10">
        <v>51.15</v>
      </c>
      <c r="O40" s="12">
        <f>M40*N40</f>
        <v>317.13</v>
      </c>
      <c r="P40" s="510"/>
    </row>
    <row r="41" spans="1:16" ht="12" customHeight="1">
      <c r="A41" s="54" t="s">
        <v>22</v>
      </c>
      <c r="B41" s="55"/>
      <c r="C41" s="7" t="s">
        <v>20</v>
      </c>
      <c r="D41" s="117">
        <v>11</v>
      </c>
      <c r="E41" s="10">
        <v>47.3</v>
      </c>
      <c r="F41" s="112">
        <f t="shared" si="0"/>
        <v>520</v>
      </c>
      <c r="G41" s="117">
        <v>11</v>
      </c>
      <c r="H41" s="10">
        <v>47.3</v>
      </c>
      <c r="I41" s="84">
        <f t="shared" si="1"/>
        <v>520</v>
      </c>
      <c r="J41" s="108">
        <v>4.34</v>
      </c>
      <c r="K41" s="10">
        <v>47.3</v>
      </c>
      <c r="L41" s="112">
        <f>J41*K41</f>
        <v>205.28199999999998</v>
      </c>
      <c r="M41" s="108">
        <v>4.34</v>
      </c>
      <c r="N41" s="10">
        <v>47.3</v>
      </c>
      <c r="O41" s="12">
        <f>M41*N41</f>
        <v>205.28199999999998</v>
      </c>
      <c r="P41" s="510"/>
    </row>
    <row r="42" spans="1:16" ht="12" customHeight="1">
      <c r="A42" s="54" t="s">
        <v>21</v>
      </c>
      <c r="B42" s="55"/>
      <c r="C42" s="7"/>
      <c r="D42" s="117"/>
      <c r="E42" s="10">
        <v>37.18</v>
      </c>
      <c r="F42" s="112">
        <f t="shared" si="0"/>
        <v>0</v>
      </c>
      <c r="G42" s="117"/>
      <c r="H42" s="10">
        <v>37.18</v>
      </c>
      <c r="I42" s="84">
        <f t="shared" si="1"/>
        <v>0</v>
      </c>
      <c r="J42" s="117"/>
      <c r="K42" s="10">
        <v>37.18</v>
      </c>
      <c r="L42" s="112">
        <f>J42*K42</f>
        <v>0</v>
      </c>
      <c r="M42" s="117"/>
      <c r="N42" s="10">
        <v>37.18</v>
      </c>
      <c r="O42" s="12">
        <f>M42*N42</f>
        <v>0</v>
      </c>
      <c r="P42" s="510"/>
    </row>
    <row r="43" spans="1:16" ht="12" customHeight="1">
      <c r="A43" s="54" t="s">
        <v>55</v>
      </c>
      <c r="B43" s="55"/>
      <c r="C43" s="7" t="s">
        <v>20</v>
      </c>
      <c r="D43" s="108">
        <v>10</v>
      </c>
      <c r="E43" s="10">
        <v>21</v>
      </c>
      <c r="F43" s="112">
        <f t="shared" si="0"/>
        <v>210</v>
      </c>
      <c r="G43" s="108">
        <v>10</v>
      </c>
      <c r="H43" s="10">
        <v>21</v>
      </c>
      <c r="I43" s="84">
        <f t="shared" si="1"/>
        <v>210</v>
      </c>
      <c r="J43" s="124">
        <v>5.5</v>
      </c>
      <c r="K43" s="10">
        <v>21</v>
      </c>
      <c r="L43" s="112">
        <f>J43*K43</f>
        <v>115.5</v>
      </c>
      <c r="M43" s="124">
        <v>5.5</v>
      </c>
      <c r="N43" s="10">
        <v>21</v>
      </c>
      <c r="O43" s="12">
        <f>M43*N43</f>
        <v>115.5</v>
      </c>
      <c r="P43" s="511"/>
    </row>
    <row r="44" spans="1:16" ht="12" customHeight="1">
      <c r="A44" s="61" t="s">
        <v>56</v>
      </c>
      <c r="B44" s="62"/>
      <c r="C44" s="63" t="s">
        <v>20</v>
      </c>
      <c r="D44" s="141">
        <f>SUM(D37:D41)</f>
        <v>56.2</v>
      </c>
      <c r="E44" s="33"/>
      <c r="F44" s="125">
        <f>SUM(F38:F43)</f>
        <v>1993</v>
      </c>
      <c r="G44" s="138">
        <f>SUM(G37:G41)</f>
        <v>56.2</v>
      </c>
      <c r="H44" s="33"/>
      <c r="I44" s="164">
        <f>SUM(I38:I43)</f>
        <v>1993</v>
      </c>
      <c r="J44" s="159">
        <f>SUM(J38:J42)</f>
        <v>24.34</v>
      </c>
      <c r="K44" s="33"/>
      <c r="L44" s="125">
        <f>SUM(L38:L43)</f>
        <v>882.31</v>
      </c>
      <c r="M44" s="160">
        <f>SUM(M38:M42)</f>
        <v>24.34</v>
      </c>
      <c r="N44" s="33"/>
      <c r="O44" s="34">
        <f>SUM(O38:O43)</f>
        <v>882.31</v>
      </c>
    </row>
    <row r="45" spans="1:16" ht="12" customHeight="1">
      <c r="A45" s="54" t="s">
        <v>23</v>
      </c>
      <c r="B45" s="64"/>
      <c r="C45" s="65"/>
      <c r="D45" s="142">
        <v>0.04</v>
      </c>
      <c r="E45" s="35">
        <f>F32</f>
        <v>849.4</v>
      </c>
      <c r="F45" s="112">
        <f>E45*D45/D49</f>
        <v>33.975999999999999</v>
      </c>
      <c r="G45" s="139">
        <v>0.04</v>
      </c>
      <c r="H45" s="35">
        <f>I32</f>
        <v>849.4</v>
      </c>
      <c r="I45" s="84">
        <f>H45*G45/G49</f>
        <v>33.975999999999999</v>
      </c>
      <c r="J45" s="126">
        <v>0.04</v>
      </c>
      <c r="K45" s="8">
        <f>L32</f>
        <v>2155.2745</v>
      </c>
      <c r="L45" s="112">
        <f>K45*J45/J49</f>
        <v>74.966069565217396</v>
      </c>
      <c r="M45" s="97">
        <v>0.04</v>
      </c>
      <c r="N45" s="8">
        <f>O32</f>
        <v>2155.2745</v>
      </c>
      <c r="O45" s="12">
        <f>N45*M45/M49</f>
        <v>74.966069565217396</v>
      </c>
      <c r="P45" s="176" t="s">
        <v>63</v>
      </c>
    </row>
    <row r="46" spans="1:16" ht="12" customHeight="1">
      <c r="A46" s="17" t="s">
        <v>54</v>
      </c>
      <c r="B46" s="19"/>
      <c r="C46" s="7" t="s">
        <v>40</v>
      </c>
      <c r="D46" s="108">
        <v>1</v>
      </c>
      <c r="E46" s="10">
        <v>10</v>
      </c>
      <c r="F46" s="112">
        <f>ROUND(D46*E46,0)</f>
        <v>10</v>
      </c>
      <c r="G46" s="90">
        <v>1</v>
      </c>
      <c r="H46" s="10">
        <v>10</v>
      </c>
      <c r="I46" s="84">
        <f>ROUND(G46*H46,0)</f>
        <v>10</v>
      </c>
      <c r="J46" s="108">
        <v>1</v>
      </c>
      <c r="K46" s="10">
        <v>10</v>
      </c>
      <c r="L46" s="112">
        <f>ROUND(J46*K46,0)</f>
        <v>10</v>
      </c>
      <c r="M46" s="90">
        <v>1</v>
      </c>
      <c r="N46" s="10">
        <v>10</v>
      </c>
      <c r="O46" s="12">
        <f>ROUND(M46*N46,0)</f>
        <v>10</v>
      </c>
      <c r="P46" s="178" t="s">
        <v>64</v>
      </c>
    </row>
    <row r="47" spans="1:16" ht="12" customHeight="1">
      <c r="A47" s="58" t="s">
        <v>24</v>
      </c>
      <c r="B47" s="59"/>
      <c r="C47" s="60"/>
      <c r="D47" s="127"/>
      <c r="E47" s="80"/>
      <c r="F47" s="128">
        <f>F37-SUM(F44:F46)</f>
        <v>-574.3760000000002</v>
      </c>
      <c r="G47" s="127"/>
      <c r="H47" s="80"/>
      <c r="I47" s="128">
        <f>I37-SUM(I44:I46)</f>
        <v>-574.3760000000002</v>
      </c>
      <c r="J47" s="127"/>
      <c r="K47" s="80"/>
      <c r="L47" s="128">
        <f>L37-SUM(L44:L46)</f>
        <v>-485.25056956521757</v>
      </c>
      <c r="M47" s="98"/>
      <c r="N47" s="80"/>
      <c r="O47" s="81">
        <f>O37-SUM(O44:O46)</f>
        <v>-485.25056956521757</v>
      </c>
    </row>
    <row r="48" spans="1:16" ht="12" customHeight="1">
      <c r="A48" s="58"/>
      <c r="B48" s="59"/>
      <c r="C48" s="60"/>
      <c r="D48" s="173" t="s">
        <v>58</v>
      </c>
      <c r="E48" s="30"/>
      <c r="F48" s="156"/>
      <c r="G48" s="173" t="s">
        <v>58</v>
      </c>
      <c r="H48" s="30"/>
      <c r="I48" s="165"/>
      <c r="J48" s="173" t="s">
        <v>58</v>
      </c>
      <c r="K48" s="30"/>
      <c r="L48" s="156"/>
      <c r="M48" s="173" t="s">
        <v>58</v>
      </c>
      <c r="N48" s="30"/>
      <c r="O48" s="157"/>
    </row>
    <row r="49" spans="1:16" ht="12" customHeight="1">
      <c r="A49" s="58" t="s">
        <v>72</v>
      </c>
      <c r="B49" s="59"/>
      <c r="C49" s="60"/>
      <c r="D49" s="129">
        <v>1</v>
      </c>
      <c r="E49" s="78"/>
      <c r="F49" s="110">
        <f>F47*D49</f>
        <v>-574.3760000000002</v>
      </c>
      <c r="G49" s="99">
        <v>1</v>
      </c>
      <c r="H49" s="78"/>
      <c r="I49" s="83">
        <f>I47*G49</f>
        <v>-574.3760000000002</v>
      </c>
      <c r="J49" s="129">
        <v>1.1499999999999999</v>
      </c>
      <c r="K49" s="78"/>
      <c r="L49" s="110">
        <f>L47*J49</f>
        <v>-558.03815500000019</v>
      </c>
      <c r="M49" s="99">
        <v>1.1499999999999999</v>
      </c>
      <c r="N49" s="78"/>
      <c r="O49" s="27">
        <f>O47*M49</f>
        <v>-558.03815500000019</v>
      </c>
    </row>
    <row r="50" spans="1:16" ht="12" customHeight="1">
      <c r="A50" s="66" t="s">
        <v>25</v>
      </c>
      <c r="B50" s="67"/>
      <c r="C50" s="11" t="s">
        <v>26</v>
      </c>
      <c r="D50" s="108">
        <v>1.02</v>
      </c>
      <c r="E50" s="10">
        <v>180</v>
      </c>
      <c r="F50" s="112">
        <f>ROUND(D50*E50,0)</f>
        <v>184</v>
      </c>
      <c r="G50" s="158">
        <v>1.07</v>
      </c>
      <c r="H50" s="10">
        <v>180</v>
      </c>
      <c r="I50" s="84">
        <f>ROUND(G50*H50,0)</f>
        <v>193</v>
      </c>
      <c r="J50" s="144">
        <v>0.4</v>
      </c>
      <c r="K50" s="10">
        <v>180</v>
      </c>
      <c r="L50" s="112">
        <f>ROUND(J50*K50,0)</f>
        <v>72</v>
      </c>
      <c r="M50" s="90">
        <v>0.36699999999999999</v>
      </c>
      <c r="N50" s="10">
        <v>180</v>
      </c>
      <c r="O50" s="12">
        <f>ROUND(M50*N50,0)</f>
        <v>66</v>
      </c>
      <c r="P50" s="506" t="s">
        <v>63</v>
      </c>
    </row>
    <row r="51" spans="1:16" ht="12" customHeight="1">
      <c r="A51" s="66" t="s">
        <v>27</v>
      </c>
      <c r="B51" s="67"/>
      <c r="C51" s="11" t="s">
        <v>26</v>
      </c>
      <c r="D51" s="108">
        <v>1.02</v>
      </c>
      <c r="E51" s="10">
        <v>90</v>
      </c>
      <c r="F51" s="112">
        <f>ROUND(D51*E51,0)</f>
        <v>92</v>
      </c>
      <c r="G51" s="158">
        <v>1.07</v>
      </c>
      <c r="H51" s="10">
        <v>90</v>
      </c>
      <c r="I51" s="84">
        <f>ROUND(G51*H51,0)</f>
        <v>96</v>
      </c>
      <c r="J51" s="144">
        <v>0.4</v>
      </c>
      <c r="K51" s="10">
        <v>90</v>
      </c>
      <c r="L51" s="112">
        <f>ROUND(J51*K51,0)</f>
        <v>36</v>
      </c>
      <c r="M51" s="90">
        <v>0.36699999999999999</v>
      </c>
      <c r="N51" s="10">
        <v>90</v>
      </c>
      <c r="O51" s="12">
        <f>ROUND(M51*N51,0)</f>
        <v>33</v>
      </c>
      <c r="P51" s="507"/>
    </row>
    <row r="52" spans="1:16" ht="12" customHeight="1">
      <c r="A52" s="66" t="s">
        <v>38</v>
      </c>
      <c r="B52" s="67"/>
      <c r="C52" s="11" t="s">
        <v>26</v>
      </c>
      <c r="D52" s="108">
        <v>1.02</v>
      </c>
      <c r="E52" s="10">
        <v>900</v>
      </c>
      <c r="F52" s="112">
        <f>ROUND(D52*E52,0)</f>
        <v>918</v>
      </c>
      <c r="G52" s="158">
        <v>1.07</v>
      </c>
      <c r="H52" s="10">
        <v>660</v>
      </c>
      <c r="I52" s="84">
        <f>ROUND(G52*H52,0)</f>
        <v>706</v>
      </c>
      <c r="J52" s="144">
        <v>0.4</v>
      </c>
      <c r="K52" s="10">
        <v>900</v>
      </c>
      <c r="L52" s="112">
        <f>ROUND(J52*K52,0)</f>
        <v>360</v>
      </c>
      <c r="M52" s="90">
        <v>0.36699999999999999</v>
      </c>
      <c r="N52" s="10">
        <v>660</v>
      </c>
      <c r="O52" s="12">
        <f>ROUND(M52*N52,0)</f>
        <v>242</v>
      </c>
      <c r="P52" s="507"/>
    </row>
    <row r="53" spans="1:16" ht="24" customHeight="1">
      <c r="A53" s="501" t="s">
        <v>57</v>
      </c>
      <c r="B53" s="502"/>
      <c r="C53" s="11" t="s">
        <v>26</v>
      </c>
      <c r="D53" s="108"/>
      <c r="E53" s="10"/>
      <c r="F53" s="112">
        <f>ROUND(D53*E53,0)</f>
        <v>0</v>
      </c>
      <c r="G53" s="90"/>
      <c r="H53" s="10"/>
      <c r="I53" s="84">
        <f>ROUND(G53*H53,0)</f>
        <v>0</v>
      </c>
      <c r="J53" s="108"/>
      <c r="K53" s="10"/>
      <c r="L53" s="112">
        <f>ROUND(J53*K53,0)</f>
        <v>0</v>
      </c>
      <c r="M53" s="90"/>
      <c r="N53" s="10"/>
      <c r="O53" s="12">
        <f>ROUND(M53*N53,0)</f>
        <v>0</v>
      </c>
      <c r="P53" s="508"/>
    </row>
    <row r="54" spans="1:16" ht="12" customHeight="1">
      <c r="A54" s="58" t="s">
        <v>79</v>
      </c>
      <c r="B54" s="59"/>
      <c r="C54" s="60"/>
      <c r="D54" s="122"/>
      <c r="E54" s="30"/>
      <c r="F54" s="110">
        <f>SUM(F47:F53)</f>
        <v>45.247999999999593</v>
      </c>
      <c r="G54" s="96"/>
      <c r="H54" s="30"/>
      <c r="I54" s="83">
        <f>SUM(I47:I53)</f>
        <v>-153.75200000000041</v>
      </c>
      <c r="J54" s="122"/>
      <c r="K54" s="30"/>
      <c r="L54" s="110">
        <f>L49+L50+L51+L52+L53</f>
        <v>-90.038155000000188</v>
      </c>
      <c r="M54" s="96"/>
      <c r="N54" s="30"/>
      <c r="O54" s="27">
        <f>O49+O50+O51+O52+O53</f>
        <v>-217.03815500000019</v>
      </c>
    </row>
    <row r="55" spans="1:16" ht="12" customHeight="1">
      <c r="A55" s="68"/>
      <c r="B55" s="69"/>
      <c r="C55" s="70"/>
      <c r="D55" s="130"/>
      <c r="E55" s="37"/>
      <c r="F55" s="131"/>
      <c r="G55" s="100"/>
      <c r="H55" s="37"/>
      <c r="I55" s="166"/>
      <c r="J55" s="130"/>
      <c r="K55" s="37"/>
      <c r="L55" s="131"/>
      <c r="M55" s="100"/>
      <c r="N55" s="37"/>
      <c r="O55" s="38"/>
    </row>
    <row r="56" spans="1:16" s="3" customFormat="1" ht="12" customHeight="1">
      <c r="A56" s="71" t="s">
        <v>90</v>
      </c>
      <c r="B56" s="72"/>
      <c r="C56" s="73" t="s">
        <v>28</v>
      </c>
      <c r="D56" s="132">
        <v>52</v>
      </c>
      <c r="E56" s="39"/>
      <c r="F56" s="133"/>
      <c r="G56" s="101">
        <v>52</v>
      </c>
      <c r="H56" s="39"/>
      <c r="I56" s="167"/>
      <c r="J56" s="132">
        <v>25</v>
      </c>
      <c r="K56" s="39"/>
      <c r="L56" s="133"/>
      <c r="M56" s="101">
        <v>25</v>
      </c>
      <c r="N56" s="39"/>
      <c r="O56" s="40"/>
      <c r="P56" s="506" t="s">
        <v>71</v>
      </c>
    </row>
    <row r="57" spans="1:16" ht="12" customHeight="1">
      <c r="A57" s="71" t="s">
        <v>29</v>
      </c>
      <c r="B57" s="72"/>
      <c r="C57" s="73" t="s">
        <v>28</v>
      </c>
      <c r="D57" s="132">
        <v>35</v>
      </c>
      <c r="E57" s="39"/>
      <c r="F57" s="133"/>
      <c r="G57" s="101">
        <v>35</v>
      </c>
      <c r="H57" s="39"/>
      <c r="I57" s="167"/>
      <c r="J57" s="132">
        <v>18</v>
      </c>
      <c r="K57" s="39"/>
      <c r="L57" s="133"/>
      <c r="M57" s="101">
        <v>18</v>
      </c>
      <c r="N57" s="39"/>
      <c r="O57" s="40"/>
      <c r="P57" s="507"/>
    </row>
    <row r="58" spans="1:16" ht="12" customHeight="1">
      <c r="A58" s="71" t="s">
        <v>30</v>
      </c>
      <c r="B58" s="72"/>
      <c r="C58" s="73" t="s">
        <v>28</v>
      </c>
      <c r="D58" s="132">
        <v>17</v>
      </c>
      <c r="E58" s="39"/>
      <c r="F58" s="133"/>
      <c r="G58" s="101">
        <v>17</v>
      </c>
      <c r="H58" s="39"/>
      <c r="I58" s="167"/>
      <c r="J58" s="132">
        <v>7</v>
      </c>
      <c r="K58" s="39"/>
      <c r="L58" s="133"/>
      <c r="M58" s="101">
        <v>7</v>
      </c>
      <c r="N58" s="39"/>
      <c r="O58" s="40"/>
      <c r="P58" s="507"/>
    </row>
    <row r="59" spans="1:16" ht="12" customHeight="1">
      <c r="A59" s="71" t="s">
        <v>31</v>
      </c>
      <c r="B59" s="72"/>
      <c r="C59" s="73" t="s">
        <v>28</v>
      </c>
      <c r="D59" s="132"/>
      <c r="E59" s="39"/>
      <c r="F59" s="133"/>
      <c r="G59" s="101"/>
      <c r="H59" s="39"/>
      <c r="I59" s="167"/>
      <c r="J59" s="132"/>
      <c r="K59" s="39"/>
      <c r="L59" s="133"/>
      <c r="M59" s="101"/>
      <c r="N59" s="39"/>
      <c r="O59" s="40"/>
      <c r="P59" s="508"/>
    </row>
    <row r="60" spans="1:16" ht="12" customHeight="1" thickBot="1">
      <c r="A60" s="74" t="s">
        <v>32</v>
      </c>
      <c r="B60" s="75"/>
      <c r="C60" s="76"/>
      <c r="D60" s="134"/>
      <c r="E60" s="135">
        <f>ROUND(F54/(D56),0)</f>
        <v>1</v>
      </c>
      <c r="F60" s="143"/>
      <c r="G60" s="102"/>
      <c r="H60" s="44">
        <f>ROUND(I54/(G56),0)</f>
        <v>-3</v>
      </c>
      <c r="I60" s="168"/>
      <c r="J60" s="134"/>
      <c r="K60" s="169">
        <f>ROUND(L54/(J56),0)</f>
        <v>-4</v>
      </c>
      <c r="L60" s="136"/>
      <c r="M60" s="102"/>
      <c r="N60" s="44">
        <f>ROUND(O54/(M56),0)</f>
        <v>-9</v>
      </c>
      <c r="O60" s="82"/>
    </row>
    <row r="61" spans="1:16" ht="12.75" thickTop="1">
      <c r="A61" s="68" t="s">
        <v>39</v>
      </c>
      <c r="B61" s="69"/>
      <c r="C61" s="77" t="s">
        <v>53</v>
      </c>
      <c r="J61" s="1"/>
      <c r="K61" s="1"/>
      <c r="L61" s="1"/>
      <c r="M61" s="1"/>
      <c r="N61" s="1"/>
      <c r="O61" s="1"/>
    </row>
    <row r="62" spans="1:16" ht="12.75" customHeight="1">
      <c r="D62" s="41"/>
      <c r="E62" s="41"/>
      <c r="F62" s="41"/>
      <c r="J62" s="1"/>
      <c r="K62" s="1"/>
      <c r="L62" s="1"/>
      <c r="M62" s="1"/>
      <c r="N62" s="1"/>
      <c r="O62" s="1"/>
    </row>
    <row r="63" spans="1:16" ht="12.75" customHeight="1">
      <c r="A63" s="147" t="s">
        <v>60</v>
      </c>
      <c r="B63" s="16"/>
      <c r="D63" s="43"/>
      <c r="E63" s="43"/>
      <c r="F63" s="43"/>
      <c r="G63" s="17"/>
      <c r="H63" s="18"/>
      <c r="I63" s="20"/>
      <c r="J63" s="16"/>
      <c r="K63" s="16"/>
      <c r="L63" s="16"/>
      <c r="M63" s="16"/>
      <c r="N63" s="16"/>
      <c r="O63" s="16"/>
    </row>
    <row r="64" spans="1:16" ht="12" customHeight="1">
      <c r="A64" s="426" t="s">
        <v>80</v>
      </c>
      <c r="B64" s="512"/>
      <c r="C64" s="512"/>
      <c r="D64" s="512"/>
      <c r="E64" s="512"/>
      <c r="F64" s="512"/>
      <c r="G64" s="512"/>
      <c r="H64" s="512"/>
      <c r="I64" s="513"/>
      <c r="J64" s="514"/>
      <c r="K64" s="514"/>
      <c r="L64" s="514"/>
      <c r="M64" s="514"/>
      <c r="N64" s="514"/>
      <c r="O64" s="514"/>
    </row>
    <row r="65" spans="1:15" ht="12" customHeight="1">
      <c r="A65" s="426" t="s">
        <v>81</v>
      </c>
      <c r="B65" s="512"/>
      <c r="C65" s="512"/>
      <c r="D65" s="512"/>
      <c r="E65" s="512"/>
      <c r="F65" s="512"/>
      <c r="G65" s="512"/>
      <c r="H65" s="512"/>
      <c r="I65" s="513"/>
      <c r="J65" s="514"/>
      <c r="K65" s="514"/>
      <c r="L65" s="514"/>
      <c r="M65" s="514"/>
      <c r="N65" s="514"/>
      <c r="O65" s="514"/>
    </row>
    <row r="66" spans="1:15" ht="12" customHeight="1">
      <c r="A66" s="426" t="s">
        <v>85</v>
      </c>
      <c r="B66" s="512"/>
      <c r="C66" s="512"/>
      <c r="D66" s="512"/>
      <c r="E66" s="512"/>
      <c r="F66" s="512"/>
      <c r="G66" s="512"/>
      <c r="H66" s="512"/>
      <c r="I66" s="513"/>
      <c r="J66" s="514"/>
      <c r="K66" s="514"/>
      <c r="L66" s="514"/>
      <c r="M66" s="514"/>
      <c r="N66" s="514"/>
      <c r="O66" s="514"/>
    </row>
    <row r="67" spans="1:15" ht="24" customHeight="1">
      <c r="A67" s="426" t="s">
        <v>84</v>
      </c>
      <c r="B67" s="512"/>
      <c r="C67" s="512"/>
      <c r="D67" s="512"/>
      <c r="E67" s="512"/>
      <c r="F67" s="512"/>
      <c r="G67" s="512"/>
      <c r="H67" s="512"/>
      <c r="I67" s="513"/>
      <c r="J67" s="514"/>
      <c r="K67" s="514"/>
      <c r="L67" s="514"/>
      <c r="M67" s="514"/>
      <c r="N67" s="514"/>
      <c r="O67" s="514"/>
    </row>
    <row r="68" spans="1:15" ht="12" customHeight="1">
      <c r="A68" s="174" t="s">
        <v>86</v>
      </c>
      <c r="B68" s="146"/>
      <c r="C68" s="146"/>
      <c r="D68" s="146"/>
      <c r="E68" s="146"/>
      <c r="F68" s="146"/>
      <c r="G68" s="146"/>
      <c r="H68" s="146"/>
      <c r="I68" s="153"/>
      <c r="J68" s="154"/>
      <c r="K68" s="154"/>
      <c r="L68" s="154"/>
      <c r="M68" s="154"/>
      <c r="N68" s="154"/>
      <c r="O68" s="154"/>
    </row>
    <row r="69" spans="1:15" ht="12" customHeight="1">
      <c r="A69" s="426"/>
      <c r="B69" s="512"/>
      <c r="C69" s="512"/>
      <c r="D69" s="512"/>
      <c r="E69" s="512"/>
      <c r="F69" s="512"/>
      <c r="G69" s="512"/>
      <c r="H69" s="512"/>
      <c r="I69" s="513"/>
      <c r="J69" s="514"/>
      <c r="K69" s="514"/>
      <c r="L69" s="514"/>
      <c r="M69" s="514"/>
      <c r="N69" s="514"/>
      <c r="O69" s="514"/>
    </row>
    <row r="70" spans="1:15" ht="12" customHeight="1">
      <c r="A70" s="426"/>
      <c r="B70" s="512"/>
      <c r="C70" s="512"/>
      <c r="D70" s="512"/>
      <c r="E70" s="512"/>
      <c r="F70" s="512"/>
      <c r="G70" s="512"/>
      <c r="H70" s="512"/>
      <c r="I70" s="513"/>
      <c r="J70" s="514"/>
      <c r="K70" s="514"/>
      <c r="L70" s="514"/>
      <c r="M70" s="514"/>
      <c r="N70" s="514"/>
      <c r="O70" s="514"/>
    </row>
    <row r="71" spans="1:15" ht="12" customHeight="1">
      <c r="A71" s="426" t="s">
        <v>89</v>
      </c>
      <c r="B71" s="512"/>
      <c r="C71" s="512"/>
      <c r="D71" s="512"/>
      <c r="E71" s="512"/>
      <c r="F71" s="512"/>
      <c r="G71" s="512"/>
      <c r="H71" s="512"/>
      <c r="I71" s="513"/>
      <c r="J71" s="514"/>
      <c r="K71" s="514"/>
      <c r="L71" s="514"/>
      <c r="M71" s="514"/>
      <c r="N71" s="514"/>
      <c r="O71" s="514"/>
    </row>
    <row r="72" spans="1:15" ht="12" customHeight="1">
      <c r="A72" s="426" t="s">
        <v>59</v>
      </c>
      <c r="B72" s="512"/>
      <c r="C72" s="512"/>
      <c r="D72" s="512"/>
      <c r="E72" s="512"/>
      <c r="F72" s="512"/>
      <c r="G72" s="512"/>
      <c r="H72" s="512"/>
      <c r="I72" s="513"/>
      <c r="J72" s="154"/>
      <c r="K72" s="154"/>
      <c r="L72" s="154"/>
      <c r="M72" s="154"/>
      <c r="N72" s="154"/>
      <c r="O72" s="154"/>
    </row>
    <row r="73" spans="1:15" ht="12" customHeight="1">
      <c r="A73" s="426" t="s">
        <v>87</v>
      </c>
      <c r="B73" s="512"/>
      <c r="C73" s="512"/>
      <c r="D73" s="512"/>
      <c r="E73" s="512"/>
      <c r="F73" s="512"/>
      <c r="G73" s="512"/>
      <c r="H73" s="512"/>
      <c r="I73" s="513"/>
      <c r="J73" s="514"/>
      <c r="K73" s="514"/>
      <c r="L73" s="514"/>
      <c r="M73" s="514"/>
      <c r="N73" s="514"/>
      <c r="O73" s="514"/>
    </row>
    <row r="74" spans="1:15" ht="12" customHeight="1">
      <c r="A74" s="426" t="s">
        <v>88</v>
      </c>
      <c r="B74" s="512"/>
      <c r="C74" s="512"/>
      <c r="D74" s="512"/>
      <c r="E74" s="512"/>
      <c r="F74" s="512"/>
      <c r="G74" s="512"/>
      <c r="H74" s="512"/>
      <c r="I74" s="513"/>
      <c r="J74" s="514"/>
      <c r="K74" s="514"/>
      <c r="L74" s="514"/>
      <c r="M74" s="514"/>
      <c r="N74" s="514"/>
      <c r="O74" s="514"/>
    </row>
    <row r="75" spans="1:15" ht="12.75" customHeight="1">
      <c r="A75" s="16" t="s">
        <v>91</v>
      </c>
      <c r="B75" s="16"/>
    </row>
    <row r="76" spans="1:15" ht="12.75" customHeight="1">
      <c r="A76" s="16"/>
      <c r="B76" s="16"/>
      <c r="D76" s="19"/>
      <c r="E76" s="19"/>
      <c r="F76" s="19"/>
      <c r="G76" s="17"/>
      <c r="H76" s="18"/>
      <c r="I76" s="19"/>
    </row>
    <row r="77" spans="1:15" ht="12.75" customHeight="1">
      <c r="A77" s="426"/>
      <c r="B77" s="512"/>
      <c r="C77" s="512"/>
      <c r="D77" s="512"/>
      <c r="E77" s="512"/>
      <c r="F77" s="512"/>
      <c r="G77" s="512"/>
      <c r="H77" s="512"/>
      <c r="I77" s="513"/>
    </row>
  </sheetData>
  <mergeCells count="20">
    <mergeCell ref="P50:P53"/>
    <mergeCell ref="P56:P59"/>
    <mergeCell ref="P38:P43"/>
    <mergeCell ref="A64:O64"/>
    <mergeCell ref="A77:I77"/>
    <mergeCell ref="A66:O66"/>
    <mergeCell ref="A65:O65"/>
    <mergeCell ref="A67:O67"/>
    <mergeCell ref="A69:O69"/>
    <mergeCell ref="A70:O70"/>
    <mergeCell ref="A71:O71"/>
    <mergeCell ref="A72:I72"/>
    <mergeCell ref="A73:O73"/>
    <mergeCell ref="A74:O74"/>
    <mergeCell ref="M1:O1"/>
    <mergeCell ref="D1:F1"/>
    <mergeCell ref="G1:I1"/>
    <mergeCell ref="A53:B53"/>
    <mergeCell ref="A1:C1"/>
    <mergeCell ref="J1:L1"/>
  </mergeCells>
  <phoneticPr fontId="0" type="noConversion"/>
  <pageMargins left="0.98425196850393704" right="0.39370078740157483" top="0.39370078740157483" bottom="0.39370078740157483" header="0.19685039370078741" footer="0.19685039370078741"/>
  <pageSetup paperSize="9" scale="65" firstPageNumber="5" orientation="portrait" r:id="rId1"/>
  <headerFooter alignWithMargins="0">
    <oddFooter>&amp;L&amp;"Frutiger 45,Standard"AGRIDEA, &amp;"Frutiger 45,Fett Kursiv"FiBL,&amp;"Frutiger 45,Standard" Deckungsbeiträge 2007&amp;C&amp;"Frutiger 45,Standard"&amp;P&amp;R&amp;"Frutiger 45,Standard"Tierhaltung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24</vt:i4>
      </vt:variant>
    </vt:vector>
  </HeadingPairs>
  <TitlesOfParts>
    <vt:vector size="30" baseType="lpstr">
      <vt:lpstr>Remarques</vt:lpstr>
      <vt:lpstr>1) BPB avec remontes</vt:lpstr>
      <vt:lpstr>2) BPB avec vaches mères</vt:lpstr>
      <vt:lpstr>3) Natura Beef Bio</vt:lpstr>
      <vt:lpstr>4) Comparaison BPB - BNB</vt:lpstr>
      <vt:lpstr>Muku Remon u. BWB Aus 07 09</vt:lpstr>
      <vt:lpstr>'1) BPB avec remontes'!colD1</vt:lpstr>
      <vt:lpstr>'2) BPB avec vaches mères'!colD1</vt:lpstr>
      <vt:lpstr>'3) Natura Beef Bio'!colD1</vt:lpstr>
      <vt:lpstr>'Muku Remon u. BWB Aus 07 09'!colD1</vt:lpstr>
      <vt:lpstr>'Muku Remon u. BWB Aus 07 09'!NormK2O_brutto</vt:lpstr>
      <vt:lpstr>'Muku Remon u. BWB Aus 07 09'!NormMg_brutto</vt:lpstr>
      <vt:lpstr>'1) BPB avec remontes'!rowD1</vt:lpstr>
      <vt:lpstr>'2) BPB avec vaches mères'!rowD1</vt:lpstr>
      <vt:lpstr>'3) Natura Beef Bio'!rowD1</vt:lpstr>
      <vt:lpstr>'Muku Remon u. BWB Aus 07 09'!rowD1</vt:lpstr>
      <vt:lpstr>'1) BPB avec remontes'!rowD2</vt:lpstr>
      <vt:lpstr>'2) BPB avec vaches mères'!rowD2</vt:lpstr>
      <vt:lpstr>'3) Natura Beef Bio'!rowD2</vt:lpstr>
      <vt:lpstr>'Muku Remon u. BWB Aus 07 09'!rowD2</vt:lpstr>
      <vt:lpstr>'1) BPB avec remontes'!Wiese_Weide_wenig_int.</vt:lpstr>
      <vt:lpstr>'2) BPB avec vaches mères'!Wiese_Weide_wenig_int.</vt:lpstr>
      <vt:lpstr>'3) Natura Beef Bio'!Wiese_Weide_wenig_int.</vt:lpstr>
      <vt:lpstr>'Muku Remon u. BWB Aus 07 09'!Wiese_Weide_wenig_int.</vt:lpstr>
      <vt:lpstr>'1) BPB avec remontes'!Zone_d_impression</vt:lpstr>
      <vt:lpstr>'2) BPB avec vaches mères'!Zone_d_impression</vt:lpstr>
      <vt:lpstr>'3) Natura Beef Bio'!Zone_d_impression</vt:lpstr>
      <vt:lpstr>'4) Comparaison BPB - BNB'!Zone_d_impression</vt:lpstr>
      <vt:lpstr>'Muku Remon u. BWB Aus 07 09'!Zone_d_impression</vt:lpstr>
      <vt:lpstr>Remarques!Zone_d_impression</vt:lpstr>
    </vt:vector>
  </TitlesOfParts>
  <Company>FiBL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Böhler</dc:creator>
  <cp:lastModifiedBy>Manuel</cp:lastModifiedBy>
  <cp:lastPrinted>2014-06-23T09:11:59Z</cp:lastPrinted>
  <dcterms:created xsi:type="dcterms:W3CDTF">2008-03-30T10:57:14Z</dcterms:created>
  <dcterms:modified xsi:type="dcterms:W3CDTF">2014-06-23T09:17:05Z</dcterms:modified>
</cp:coreProperties>
</file>