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2505" tabRatio="631" activeTab="1"/>
  </bookViews>
  <sheets>
    <sheet name="Intro" sheetId="1" r:id="rId1"/>
    <sheet name="Exploitation" sheetId="2" r:id="rId2"/>
    <sheet name="Troupeau" sheetId="3" r:id="rId3"/>
    <sheet name="Résultats" sheetId="4" r:id="rId4"/>
    <sheet name="Analysetabelle" sheetId="5" state="hidden" r:id="rId5"/>
  </sheets>
  <definedNames>
    <definedName name="_xlnm.Print_Area" localSheetId="1">'Exploitation'!$A$1:$D$93</definedName>
    <definedName name="_xlnm.Print_Area" localSheetId="0">'Intro'!$A$1:$B$24</definedName>
    <definedName name="_xlnm.Print_Area" localSheetId="3">'Résultats'!$A$1:$R$68</definedName>
    <definedName name="_xlnm.Print_Area" localSheetId="2">'Troupeau'!$A$1:$E$56</definedName>
  </definedNames>
  <calcPr fullCalcOnLoad="1"/>
</workbook>
</file>

<file path=xl/sharedStrings.xml><?xml version="1.0" encoding="utf-8"?>
<sst xmlns="http://schemas.openxmlformats.org/spreadsheetml/2006/main" count="545" uniqueCount="372">
  <si>
    <t>Einteilung</t>
  </si>
  <si>
    <t>ruhig, phlegmatisch</t>
  </si>
  <si>
    <t>grobknochig</t>
  </si>
  <si>
    <t>feingliedrig</t>
  </si>
  <si>
    <t>Parameter</t>
  </si>
  <si>
    <t>sinneswach, sensibel, temperamentvoll</t>
  </si>
  <si>
    <t>&lt; 25 Monate</t>
  </si>
  <si>
    <t>KUHTYPEN</t>
  </si>
  <si>
    <r>
      <t xml:space="preserve">Ø </t>
    </r>
    <r>
      <rPr>
        <sz val="10"/>
        <rFont val="Arial"/>
        <family val="0"/>
      </rPr>
      <t>Milch / Ø Gewicht</t>
    </r>
  </si>
  <si>
    <t>(Herden - Ø)</t>
  </si>
  <si>
    <t>Messungen durch Projektpersonal</t>
  </si>
  <si>
    <t>und Projektpersonal)</t>
  </si>
  <si>
    <t>(Beurteilung durch Stallpersonal</t>
  </si>
  <si>
    <t>Betriebsauswertung</t>
  </si>
  <si>
    <t>Summe</t>
  </si>
  <si>
    <t>Prozent-Pt.</t>
  </si>
  <si>
    <t>Flächennutzung</t>
  </si>
  <si>
    <t>Niederschläge</t>
  </si>
  <si>
    <t>Zone</t>
  </si>
  <si>
    <t>Stall</t>
  </si>
  <si>
    <t>Grünland</t>
  </si>
  <si>
    <t>Heukonservierung</t>
  </si>
  <si>
    <t>Silagekonservierung</t>
  </si>
  <si>
    <t>Futtervorlage</t>
  </si>
  <si>
    <t>Arbeitskräfte</t>
  </si>
  <si>
    <t>SUM</t>
  </si>
  <si>
    <t xml:space="preserve"> </t>
  </si>
  <si>
    <t>GRAFIK 2</t>
  </si>
  <si>
    <t>Histogramm</t>
  </si>
  <si>
    <t>PUNKTE</t>
  </si>
  <si>
    <t>PUNkteHERDE</t>
  </si>
  <si>
    <t>MAX</t>
  </si>
  <si>
    <t>mittel, eher ruhig</t>
  </si>
  <si>
    <t>mittel, eher temperamentvoll</t>
  </si>
  <si>
    <r>
      <t xml:space="preserve">Herden - </t>
    </r>
    <r>
      <rPr>
        <sz val="10"/>
        <rFont val="Arial"/>
        <family val="2"/>
      </rPr>
      <t>Ø der laktierenden Tiere</t>
    </r>
  </si>
  <si>
    <t>(&gt; 70 % der Herde)</t>
  </si>
  <si>
    <t>mittel, eher grob</t>
  </si>
  <si>
    <t>mittel, eher fein</t>
  </si>
  <si>
    <t>Energie-Raufutter</t>
  </si>
  <si>
    <t>Körperkondition (BCS)</t>
  </si>
  <si>
    <t>25 - 29 Monate</t>
  </si>
  <si>
    <t>&gt; 34 Monate</t>
  </si>
  <si>
    <t>30 - 34 Monate</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</si>
  <si>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</si>
  <si>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</si>
  <si>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</si>
  <si>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</si>
  <si>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</si>
  <si>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</si>
  <si>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</si>
  <si>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</si>
  <si>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</si>
  <si>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</si>
  <si>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</si>
  <si>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</si>
  <si>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</si>
  <si>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</si>
  <si>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</si>
  <si>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Weidesystem Sommer</t>
  </si>
  <si>
    <t>Tierbesatz</t>
  </si>
  <si>
    <t>&lt; 5000 kg / Jahr</t>
  </si>
  <si>
    <t>Sommer</t>
  </si>
  <si>
    <t>Ø Jahresmichleistung</t>
  </si>
  <si>
    <t>1800 - 2100 mm</t>
  </si>
  <si>
    <t>1400 - 1790 mm</t>
  </si>
  <si>
    <t>1000 - 1390 mm</t>
  </si>
  <si>
    <t>700 - 990 mm</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</si>
  <si>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</si>
  <si>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</si>
  <si>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</si>
  <si>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</si>
  <si>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</si>
  <si>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</si>
  <si>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</si>
  <si>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</si>
  <si>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</si>
  <si>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</si>
  <si>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</si>
  <si>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</si>
  <si>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</si>
  <si>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</si>
  <si>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</si>
  <si>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</si>
  <si>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</si>
  <si>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</si>
  <si>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</si>
  <si>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</si>
  <si>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</si>
  <si>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Weide Frühling / Herbst</t>
  </si>
  <si>
    <t>Kraftfuttereinsatz</t>
  </si>
  <si>
    <t>16 - 19 kg</t>
  </si>
  <si>
    <t>&lt; 16 kg</t>
  </si>
  <si>
    <t>20 - 23 kg</t>
  </si>
  <si>
    <t>&gt; 23 kg</t>
  </si>
  <si>
    <t>Ø Tagesmilchleistung / Kuh</t>
  </si>
  <si>
    <t>Ø Anz.Laktationstage</t>
  </si>
  <si>
    <t xml:space="preserve">Ø kg Jahresmilch (absolut) / </t>
  </si>
  <si>
    <t>(im letzten Jahr)</t>
  </si>
  <si>
    <t>(Standardlaktation)</t>
  </si>
  <si>
    <t>in l pro kg LG</t>
  </si>
  <si>
    <t>Analyse de l'exploitation</t>
  </si>
  <si>
    <t>Analyse du troupeau</t>
  </si>
  <si>
    <t>Total points exploitation:</t>
  </si>
  <si>
    <t>Total points troupeau:</t>
  </si>
  <si>
    <t>correspond à</t>
  </si>
  <si>
    <t>Achats de fourrages</t>
  </si>
  <si>
    <t>Buts d'élevage du chef d'exploitation</t>
  </si>
  <si>
    <t>Exploitation</t>
  </si>
  <si>
    <t>Troupeau</t>
  </si>
  <si>
    <t>Différence</t>
  </si>
  <si>
    <t>Delta exploitation- troupeau</t>
  </si>
  <si>
    <t>Delta exploitation- troupeau (1 = plus de 10%)</t>
  </si>
  <si>
    <t>Facile</t>
  </si>
  <si>
    <t>à</t>
  </si>
  <si>
    <t>changer</t>
  </si>
  <si>
    <t>impossible</t>
  </si>
  <si>
    <t>Principales causes d'élimination</t>
  </si>
  <si>
    <t>Intervêlage (mois)</t>
  </si>
  <si>
    <t>1. Hauteur au garrot</t>
  </si>
  <si>
    <t>3. Membres (formation des os)</t>
  </si>
  <si>
    <t>(&gt; 70 % du troupeau)</t>
  </si>
  <si>
    <t>4. Musculature</t>
  </si>
  <si>
    <t>(Ø des 5 VL les plus représentatives)</t>
  </si>
  <si>
    <t>5. Rendement laitier / vache</t>
  </si>
  <si>
    <t>lactation standard</t>
  </si>
  <si>
    <r>
      <t xml:space="preserve">Ø </t>
    </r>
    <r>
      <rPr>
        <sz val="10"/>
        <rFont val="Arial"/>
        <family val="0"/>
      </rPr>
      <t>lait / Ø PV</t>
    </r>
  </si>
  <si>
    <t>Ø du troupeau sur l'année laitière (kg) /</t>
  </si>
  <si>
    <t xml:space="preserve">(&gt; 70 % des animaux) </t>
  </si>
  <si>
    <t>(Ø du troupeau</t>
  </si>
  <si>
    <t>Tranquille, flegmatique</t>
  </si>
  <si>
    <t>Moyen, plutôt tranquille</t>
  </si>
  <si>
    <t>Moyen, plutôt tempérament fort</t>
  </si>
  <si>
    <t>Tempérament éveillé, sensible,  fort</t>
  </si>
  <si>
    <t xml:space="preserve">Elevée (ø-BCS ≥ 3.25) </t>
  </si>
  <si>
    <t xml:space="preserve">Faible (ø-BCS ≤ 2.50) </t>
  </si>
  <si>
    <t>6100 - 7100 kg / année</t>
  </si>
  <si>
    <t>&gt; 7100 kg / année</t>
  </si>
  <si>
    <t>&lt; 5000 kg / année</t>
  </si>
  <si>
    <t>5000 - 6000 kg / année</t>
  </si>
  <si>
    <t>Musculature forte</t>
  </si>
  <si>
    <t>Musculature moyenne, plutôt forte</t>
  </si>
  <si>
    <t>Musculature moyenne, plutôt faible</t>
  </si>
  <si>
    <t>Musculature faible</t>
  </si>
  <si>
    <t>Membres (os) massifs</t>
  </si>
  <si>
    <t>Membres moyens, plutôt massifs</t>
  </si>
  <si>
    <t>Membres moyens, plutôt fins</t>
  </si>
  <si>
    <t>Membres fins</t>
  </si>
  <si>
    <t>&gt; 34 mois</t>
  </si>
  <si>
    <t>30 - 34 mois</t>
  </si>
  <si>
    <t>25 - 29 mois</t>
  </si>
  <si>
    <t>&lt; 25 mois</t>
  </si>
  <si>
    <t xml:space="preserve">Nom : </t>
  </si>
  <si>
    <t>Date :</t>
  </si>
  <si>
    <t>Où est commercialisé le lait ?</t>
  </si>
  <si>
    <t>Membre d'une fédération d'élevage ?</t>
  </si>
  <si>
    <t>&gt; 5% de la ration des vaches laitières (calculé sur l'année)</t>
  </si>
  <si>
    <t>&gt; 10% de la ration des vaches laitières (calculé sur l'année)</t>
  </si>
  <si>
    <t>&gt; 15% de la ration des vaches laitières (calculé sur l'année)</t>
  </si>
  <si>
    <t>&gt; 20% de la ration des vaches laitières (calculé sur l'année)</t>
  </si>
  <si>
    <t>&gt; 30% de la ration des vaches laitières (calculé sur l'année)</t>
  </si>
  <si>
    <t>&gt; 40% de la ration des vaches laitières (calculé sur l'année)</t>
  </si>
  <si>
    <t>&gt; 50% de la ration des vaches laitières (calculé sur l'année)</t>
  </si>
  <si>
    <t>Zone préalpine des collines</t>
  </si>
  <si>
    <t>Zone de grandes cultures (zone de plaine)</t>
  </si>
  <si>
    <t>3. Précipitations annuelles</t>
  </si>
  <si>
    <t>&lt; 700 mm sans arrosage des surfaces fourragères</t>
  </si>
  <si>
    <t>&lt; 700 mm avec arrosage des surfaces fourragères</t>
  </si>
  <si>
    <t>Les exigences du troupeau sont en adéquation avec le potentiel de la ferme</t>
  </si>
  <si>
    <t>Texte interprétation</t>
  </si>
  <si>
    <t>difficile à</t>
  </si>
  <si>
    <r>
      <t xml:space="preserve">Qui est supérieur </t>
    </r>
    <r>
      <rPr>
        <sz val="10"/>
        <rFont val="Arial"/>
        <family val="0"/>
      </rPr>
      <t>? Exploitation ou troupeau (Expl supérieure = 2;   Troupeau suérieur= 3)</t>
    </r>
  </si>
  <si>
    <t>Dim. étriquées = exigences min. remplies</t>
  </si>
  <si>
    <t>Lumineuse = aérée, lumière</t>
  </si>
  <si>
    <t>Dim. un peu généreuses = à certains en-</t>
  </si>
  <si>
    <t>droits de la stabulation mais pas partout</t>
  </si>
  <si>
    <t>Stabulation sombre de dimensions étriquées</t>
  </si>
  <si>
    <t>Stabulation sombre de dimensions généreuses</t>
  </si>
  <si>
    <t>Stabulation lumineuse de dimensions étriquées</t>
  </si>
  <si>
    <t>Stabulation lumineuse, dimensions un peu généreuses</t>
  </si>
  <si>
    <t>Stabulation lumineuse de dimensions généreuses</t>
  </si>
  <si>
    <t>0 - 9 % prairies temporaires</t>
  </si>
  <si>
    <t>10 - 39 % prairies temporaires</t>
  </si>
  <si>
    <t>40 - 79 % prairies temporaires</t>
  </si>
  <si>
    <t>80 -100 % prairies temporaires</t>
  </si>
  <si>
    <t>Séchage au sol</t>
  </si>
  <si>
    <t>Séchage en grange + séchage au sol</t>
  </si>
  <si>
    <t>Séchage en grange pour l'ensemble du foin</t>
  </si>
  <si>
    <t>Séchage en grange à air chaud</t>
  </si>
  <si>
    <t>Pas de fourrages de base énergétiques</t>
  </si>
  <si>
    <t>Fourrages de base énergétiques seulement en automne</t>
  </si>
  <si>
    <t>Fourrages de base énergétiques en hiver (maïs / betteraves)</t>
  </si>
  <si>
    <t>Fourrages de base énergétiques toute l'année (maïs / betteraves)</t>
  </si>
  <si>
    <t>8. Fourrages de base énergétiques</t>
  </si>
  <si>
    <t>Ration identique pour toutes les vaches (fourrages de base)</t>
  </si>
  <si>
    <t>Différent seulement pour les vaches taries</t>
  </si>
  <si>
    <t>Groupes de productivité pour les concentrés</t>
  </si>
  <si>
    <t>Groupes de productivité pour fourrages de base + concentrés</t>
  </si>
  <si>
    <t>9. Distribution de la ration</t>
  </si>
  <si>
    <t>6. Conservation du foin</t>
  </si>
  <si>
    <t>Pas de concentrés</t>
  </si>
  <si>
    <t>&lt; 150 kg/an (pour équilibrer la ration à la phase démarrage)</t>
  </si>
  <si>
    <t>&gt; 400 kg/an de concentrés</t>
  </si>
  <si>
    <t xml:space="preserve">150-400 kg/an (pour équilibrer la ration pendant toute la lactation) </t>
  </si>
  <si>
    <t>PCont. 1/2 - 3/4 (1/4 à 1/2 affouragement en stabulation)</t>
  </si>
  <si>
    <t>PCont. 1/4 - 1/2 (affouragement principal en stabulation)</t>
  </si>
  <si>
    <t>Pâture tournante 4/4 (pâture permanente)</t>
  </si>
  <si>
    <t>Pâture tournante 1/2 - 3/4 (1/4 à 1/2 affouragement en stabulation)</t>
  </si>
  <si>
    <t>Pâture tournante 1/4 (affouragement principal en stabulation)</t>
  </si>
  <si>
    <t>Pâture rationnée 3/4 - 4/4 (pas/peu d'affouragement en stabulation)</t>
  </si>
  <si>
    <t>Pâture rationnée 1/4 - 1/2 (affouragement principal en stabulation)</t>
  </si>
  <si>
    <t>&lt; 0.7 UT ou fréquent changement de personnel</t>
  </si>
  <si>
    <t>0.7 - 1 UT</t>
  </si>
  <si>
    <t>0.7 - 1 UT et grand intérêt pour les vaches</t>
  </si>
  <si>
    <t>1.1 - 1.5 UT</t>
  </si>
  <si>
    <t>1.1 - 1.5 UT et grand intérêt pour les vaches</t>
  </si>
  <si>
    <t>1.6 - 2 UT</t>
  </si>
  <si>
    <t>Selon la répartition des points</t>
  </si>
  <si>
    <t>4. Etable</t>
  </si>
  <si>
    <t>5. Part de prairies temporaires</t>
  </si>
  <si>
    <t>10. Concentrés</t>
  </si>
  <si>
    <t>kg concentrés / an (moyenne par vache)</t>
  </si>
  <si>
    <t>Part des vaches laitières sur les UGB-FG: &gt;80%</t>
  </si>
  <si>
    <t>Part des vaches laitières sur les UGB-FG: 70 - 79%</t>
  </si>
  <si>
    <t>Part des vaches laitières sur les UGB-FG: 60 - 69%</t>
  </si>
  <si>
    <t>Part des vaches laitières sur les UGB-FG: &lt;60%</t>
  </si>
  <si>
    <t>% vaches avec cornes</t>
  </si>
  <si>
    <r>
      <t>Interprétation</t>
    </r>
    <r>
      <rPr>
        <sz val="12"/>
        <rFont val="Arial"/>
        <family val="2"/>
      </rPr>
      <t xml:space="preserve"> (mise en valeur sommaire)</t>
    </r>
    <r>
      <rPr>
        <b/>
        <sz val="12"/>
        <rFont val="Arial"/>
        <family val="2"/>
      </rPr>
      <t xml:space="preserve"> :</t>
    </r>
  </si>
  <si>
    <t>Race:</t>
  </si>
  <si>
    <t>Part brune originale ou Simmental d'origine</t>
  </si>
  <si>
    <t>6. Rendement laitier / kg PV</t>
  </si>
  <si>
    <t>9. Condition corporelle (BCS)</t>
  </si>
  <si>
    <t>10. Âge au premier vêlage</t>
  </si>
  <si>
    <t>à changer</t>
  </si>
  <si>
    <t xml:space="preserve">difficile </t>
  </si>
  <si>
    <t xml:space="preserve">difficile à </t>
  </si>
  <si>
    <r>
      <t xml:space="preserve">SAU </t>
    </r>
    <r>
      <rPr>
        <sz val="10"/>
        <rFont val="Arial"/>
        <family val="2"/>
      </rPr>
      <t>(sans les cultures spéciales)</t>
    </r>
  </si>
  <si>
    <t xml:space="preserve">Zones de montagne 3 - 4 </t>
  </si>
  <si>
    <t>Zones de montagne 1 - 2</t>
  </si>
  <si>
    <r>
      <t xml:space="preserve">Ø des </t>
    </r>
    <r>
      <rPr>
        <b/>
        <sz val="10"/>
        <rFont val="Arial"/>
        <family val="2"/>
      </rPr>
      <t>vaches en lactation</t>
    </r>
  </si>
  <si>
    <t>12. Système de pâture printemps/automne</t>
  </si>
  <si>
    <t>(p.ex. ensilage de maïs, betteraves</t>
  </si>
  <si>
    <t>pulpes de betteraves, etc.)</t>
  </si>
  <si>
    <t>14. Main d'œuvre</t>
  </si>
  <si>
    <t>7. Fourrages de bases protéiques</t>
  </si>
  <si>
    <t>13. Part des VL / UGB-FG</t>
  </si>
  <si>
    <t>12. Système de pâture print/aut</t>
  </si>
  <si>
    <t>11. Système de pâture estival</t>
  </si>
  <si>
    <t>2. Intensité surfaces fourragères</t>
  </si>
  <si>
    <t>1 à 2 utilisations</t>
  </si>
  <si>
    <t>2 à 3 utilisations</t>
  </si>
  <si>
    <t>4 à 5 utilisations</t>
  </si>
  <si>
    <t>&gt; 5 utilisations</t>
  </si>
  <si>
    <t>&gt;2100 mm</t>
  </si>
  <si>
    <t>1. Zone de production</t>
  </si>
  <si>
    <t>11. Système de pâture été</t>
  </si>
  <si>
    <t>3. Membres</t>
  </si>
  <si>
    <t>1. Hauteur au garot</t>
  </si>
  <si>
    <t>2. Poids</t>
  </si>
  <si>
    <t>(Ø des adultes, estimation)</t>
  </si>
  <si>
    <t>≤ 500 kg</t>
  </si>
  <si>
    <t>500 - 600 kg</t>
  </si>
  <si>
    <t>600 - 700 kg</t>
  </si>
  <si>
    <t>&gt; 700 kg</t>
  </si>
  <si>
    <t>5. Rendement laitier / VL</t>
  </si>
  <si>
    <t>7. Rendement laitier journalier</t>
  </si>
  <si>
    <t>8. Tempérament</t>
  </si>
  <si>
    <t>10. Age au premier vêlage</t>
  </si>
  <si>
    <t>Rapport Exploitation / troupeau</t>
  </si>
  <si>
    <t>pour les vaches laitières</t>
  </si>
  <si>
    <t>7. Fourrages de base protéiques (rations d'hiver)</t>
  </si>
  <si>
    <t>&lt;1.6</t>
  </si>
  <si>
    <t>&lt;12.5</t>
  </si>
  <si>
    <t>&gt;3.0</t>
  </si>
  <si>
    <t>Les exigences du troupeau (des vaches) dépassent les possibilités offertes par l'environnement fermier. 
--&gt; Risques de bêtes stressées et plus facilement malades</t>
  </si>
  <si>
    <t>&gt; 3.0</t>
  </si>
  <si>
    <t>&lt; 1.6</t>
  </si>
  <si>
    <t>Norme</t>
  </si>
  <si>
    <t>Ensilage d'herbe, cubes d'herbe, luzerne, regain</t>
  </si>
  <si>
    <t>13. Part des vaches laitières sur les UGB-FG</t>
  </si>
  <si>
    <t>UBG-FG = UGB consommant des fourrages grossiers</t>
  </si>
  <si>
    <t>14. Main d'œuvre : temps de travail</t>
  </si>
  <si>
    <t xml:space="preserve">       en UT/25 UGB</t>
  </si>
  <si>
    <t xml:space="preserve">     pour le bétail laitier,</t>
  </si>
  <si>
    <t xml:space="preserve">15.- Part des achats de fourrages </t>
  </si>
  <si>
    <t>y compris chevaux, ovins, etc.</t>
  </si>
  <si>
    <t>Part des achats de fourrages pour le bétail laitier par an (en %, calculé sur la MS)</t>
  </si>
  <si>
    <t>(en %, calculé sur la MS)</t>
  </si>
  <si>
    <t xml:space="preserve">      pour le bétail laitier </t>
  </si>
  <si>
    <t>Questionnaire Exploitation</t>
  </si>
  <si>
    <t>Questionnaire troupeau</t>
  </si>
  <si>
    <t>% de monte naturelle</t>
  </si>
  <si>
    <t>points</t>
  </si>
  <si>
    <t>pour tous les travaux concernant le bétail laitier</t>
  </si>
  <si>
    <t>(y compris la production de fourrages)</t>
  </si>
  <si>
    <t>&gt; 10 % de fourrage de base riche en protéines, qualité moyenne *</t>
  </si>
  <si>
    <t>&lt; 700 mm avec arrosage de &gt; 1/3 des surfaces fourragères</t>
  </si>
  <si>
    <t>&lt; 700 mm avec arrosage de toutes les surfaces fourragères</t>
  </si>
  <si>
    <t>8. Fourrages de base énergétiques (ration d'hiver)</t>
  </si>
  <si>
    <t>Type de vaches, race</t>
  </si>
  <si>
    <t>% Part Brune originale, Simmental d'origine</t>
  </si>
  <si>
    <t>Nombre moyen de lactations des vaches laitières (durée d'utilisation)</t>
  </si>
  <si>
    <t>Index d'insémination (nombre d'inséminations par gestation)</t>
  </si>
  <si>
    <t>Nombre moyen d'interventions vétérinaires / vache et année</t>
  </si>
  <si>
    <t>Production à vie (kg de lait)</t>
  </si>
  <si>
    <t>Vêlages saisonniers ? (oui - non)</t>
  </si>
  <si>
    <r>
      <t xml:space="preserve">% d'échantillons de lait avec &lt; 150'000 cellules </t>
    </r>
    <r>
      <rPr>
        <b/>
        <sz val="8"/>
        <rFont val="Arial"/>
        <family val="2"/>
      </rPr>
      <t xml:space="preserve">( HF &lt; 100'000 cellules) </t>
    </r>
    <r>
      <rPr>
        <b/>
        <sz val="10"/>
        <rFont val="Arial"/>
        <family val="2"/>
      </rPr>
      <t>dans les 12 derniers mois</t>
    </r>
  </si>
  <si>
    <t>flexibilité / achats de fourrages</t>
  </si>
  <si>
    <t>Vaches laitières sans élevage (Nb UGB)</t>
  </si>
  <si>
    <t>Élevage, autres animaux cons. Fourrage grossiers (Nb UGB)</t>
  </si>
  <si>
    <t>Pâture continue 4/4 (pâture permanente) / Alpage</t>
  </si>
  <si>
    <t xml:space="preserve">Si les précipitations tombent plutôt en hiver, il faut  </t>
  </si>
  <si>
    <t>déduire un point</t>
  </si>
  <si>
    <t>Nombre utilisations surface fourragère principale</t>
  </si>
  <si>
    <t>Instructions pour l’utilisation du « Formulaire d’évaluation</t>
  </si>
  <si>
    <t>pour une sélection de vaches laitières conformes aux conditions locales </t>
  </si>
  <si>
    <t xml:space="preserve">Le formulaire est composé de 2 parties : « Questionnaire exploitation »  et le « Questionnaire troupeau ». </t>
  </si>
  <si>
    <t>Le point central du questionnaire d'évaluation est formé par les 12 questions numérotées du "Ques-tionnaire exploitation" et les 9 questions du "Questionnaire troupeau". Il faut répondre à chacune de ces questions (une seule réponse par question) pour que la mise en valeur soit bonne. Pour répondre aux questions, mettre un "x" dans la colonne correspondante à la réponse</t>
  </si>
  <si>
    <t xml:space="preserve">Commencer par le "Questionnaire exploitation". </t>
  </si>
  <si>
    <t>Après avoir répondu aux questions sur l'exploitation, répondre aux questions du "Questionnaire trou-peau"</t>
  </si>
  <si>
    <t>Après avoir rempli les deux questionnaires, calculer les flexibilités de l'exploitation et du troupeau :</t>
  </si>
  <si>
    <t>·</t>
  </si>
  <si>
    <t>- Nombre total de point de l'exploitation / 48x100 (p. ex : 30 sur 48 correspond à 63%)</t>
  </si>
  <si>
    <t>- Nombre total de point de du troupeau / 36x100 (p. ex : 29 sur 36 correspond à 81%)</t>
  </si>
  <si>
    <t xml:space="preserve">Comparer les flexibilités " Exploitation " et " Troupeau " : </t>
  </si>
  <si>
    <t>Si la différence est plus grande, il faut chercher les possibilités d'effectuer des changements.</t>
  </si>
  <si>
    <t>Si le pourcentage qui caractérise l'exploitation est supérieur à celui du troupeau, cela signifie que le potentiel de l'exploitation n'est pas totalement mis en valeur</t>
  </si>
  <si>
    <t>Si c'est le pourcentage du troupeau qui est supérieur à celui de la ferme, cela signifie que les exigences des vaches dépassent les possibilités offertes par l'environnement fermier. On court alors le risque que les bêtes soient stressées et attrapent plus facilement des maladies</t>
  </si>
  <si>
    <r>
      <t xml:space="preserve">Pris chacun pour soi, ces pourcentages ne représentent pas une appréciation. 
Le fait de les </t>
    </r>
    <r>
      <rPr>
        <b/>
        <sz val="9"/>
        <rFont val="Arial"/>
        <family val="2"/>
      </rPr>
      <t>comparer</t>
    </r>
    <r>
      <rPr>
        <sz val="9"/>
        <rFont val="Arial"/>
        <family val="2"/>
      </rPr>
      <t xml:space="preserve"> entre eux permet par contre d'évaluer l'adéquation entre le type de vache et le type d'exploitation</t>
    </r>
  </si>
  <si>
    <t>&gt;40 % de fourrages de base riche en protéines, qualité élevée *</t>
  </si>
  <si>
    <t>10 - 40 % de fourrage de base riche en protéines, qualité élevée *</t>
  </si>
  <si>
    <t>50 - 60 % de fourrages de base protéiques avec peu de structure</t>
  </si>
  <si>
    <t>60 - 70 % de fourrages de base protéiques avec peu de structure</t>
  </si>
  <si>
    <t>et bonne structure</t>
  </si>
  <si>
    <t>Part des vaches laitières sur les UGB-FG</t>
  </si>
  <si>
    <r>
      <t>Qualité élevée</t>
    </r>
    <r>
      <rPr>
        <i/>
        <sz val="8"/>
        <color indexed="10"/>
        <rFont val="Arial"/>
        <family val="2"/>
      </rPr>
      <t xml:space="preserve"> = bonnes teneurs, sans moisissures</t>
    </r>
  </si>
  <si>
    <t>(prendre le chiffre de la ligne 7)</t>
  </si>
  <si>
    <t>&gt;70 % de fourrages de base protéiques avec peu de structure</t>
  </si>
  <si>
    <r>
      <t xml:space="preserve">Peu de structure: </t>
    </r>
    <r>
      <rPr>
        <i/>
        <sz val="8"/>
        <color indexed="10"/>
        <rFont val="Arial"/>
        <family val="2"/>
      </rPr>
      <t>fourrage mou et / ou brins inférieurs à 4 cm</t>
    </r>
  </si>
  <si>
    <t xml:space="preserve">Si ces deux chiffres sont proches l'un de l'autre (différence inférieure à 6 %), le type de vache et le type de ferme correspondent bien. </t>
  </si>
  <si>
    <t>Pâture continue 4/4 (pâture permanente), alpage</t>
  </si>
  <si>
    <t>≤ 10 % de fourrage de base riche en protéines *</t>
  </si>
  <si>
    <r>
      <t xml:space="preserve">≤ </t>
    </r>
    <r>
      <rPr>
        <sz val="9"/>
        <rFont val="Arial"/>
        <family val="2"/>
      </rPr>
      <t>10 % de fourrage de base riche en protéines *</t>
    </r>
  </si>
  <si>
    <r>
      <t>Qualité élevée</t>
    </r>
    <r>
      <rPr>
        <i/>
        <sz val="8"/>
        <rFont val="Arial"/>
        <family val="2"/>
      </rPr>
      <t xml:space="preserve"> : bonnes teneurs, sans moisissures</t>
    </r>
  </si>
  <si>
    <r>
      <t xml:space="preserve">Peu de structure : </t>
    </r>
    <r>
      <rPr>
        <i/>
        <sz val="8"/>
        <rFont val="Arial"/>
        <family val="2"/>
      </rPr>
      <t>fourrage mou et / ou brins inférieurs à 4 cm</t>
    </r>
  </si>
  <si>
    <t>Inscrivez vos données dans les cases jaunes</t>
  </si>
  <si>
    <t>Représentation graphique du potentiel de l'exploitation</t>
  </si>
  <si>
    <t>X</t>
  </si>
  <si>
    <t>Le potentiel de l'exploitation n'est pas complètement mis en valeur. 
Il serait donc possible de poser des exigences plus élevées en matière de productivité animale, mais on peut aussi très bien conserver la stratégie actuelle de sélection</t>
  </si>
  <si>
    <t>Résultats (le troupeau est-il en adéquation 
avec l'exploitation?)   pour :</t>
  </si>
  <si>
    <t>Mise en valeur sommaire: (potentiel de l'exploitation faible à élevé, sans achats de fourrages)</t>
  </si>
  <si>
    <t>&gt;75%</t>
  </si>
  <si>
    <t>&gt; 75%</t>
  </si>
  <si>
    <t xml:space="preserve">Moyenne, plutôt faible (ø-BCS: 2.75) </t>
  </si>
  <si>
    <t>nombre de jours de lactations Ø  du troupeau</t>
  </si>
  <si>
    <t>&lt; 10%</t>
  </si>
  <si>
    <t>&lt; 10 %</t>
  </si>
  <si>
    <t>% de vaches éliminées par année</t>
  </si>
  <si>
    <t>Nombre de vaches laitières (sans élevage)</t>
  </si>
  <si>
    <t>Moyenne, plutôt élevée (ø-BCS: 3.0)</t>
  </si>
  <si>
    <t>potentiel élevé</t>
  </si>
  <si>
    <t>potentiel faible</t>
  </si>
  <si>
    <t>potentiel moyen à élevé</t>
  </si>
  <si>
    <t>potentiel moyen à faible</t>
  </si>
  <si>
    <t>Représentation graphique des exigences (de la flexibilité) du troupeau</t>
  </si>
  <si>
    <t>Mise en valeur sommaire: (critères faciles à difficiles à changer)</t>
  </si>
  <si>
    <t>peu exigeant (flexible)</t>
  </si>
  <si>
    <t>exigeant (peu flexible)</t>
  </si>
  <si>
    <t>plutôt peu exigeant</t>
  </si>
  <si>
    <t>plutôt exigeant</t>
  </si>
  <si>
    <t>Par exemple: foins et regains sont séchés en granges et on fourrage 45% d'ensilage de bonne qualité</t>
  </si>
  <si>
    <r>
      <t xml:space="preserve">Tous les champs de réponse du questionnaire sont colorés en bleu (1 point), jaune (2 points), vert clair (3 points) et vert dense (4 points). ( </t>
    </r>
    <r>
      <rPr>
        <b/>
        <sz val="9"/>
        <rFont val="Arial"/>
        <family val="2"/>
      </rPr>
      <t>Inscrivez vos données - texte ou "X" - dans les cases jaunes</t>
    </r>
    <r>
      <rPr>
        <sz val="9"/>
        <rFont val="Arial"/>
        <family val="2"/>
      </rPr>
      <t>) 
Les données générales de l'entête du "Questionnaire exploitation" et du "Questionnaire troupeau" ne sont pas absolument nécessaires pour une estimation correcte, mais elles fournissent des indications précieuses sur la santé du troupeau (en particulier les données sur le nombre de lactations et sur la proportion d'échantillons de lait avec un nombre de cellules inférieur à 150'000).</t>
    </r>
  </si>
  <si>
    <t>Nb d'UGB-FG total</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</si>
</sst>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
    <numFmt numFmtId="177" formatCode="d/m/yy"/>
    <numFmt numFmtId="178" formatCode="m/d/yyyy"/>
    <numFmt numFmtId="179" formatCode="&quot;Vrai&quot;;&quot;Vrai&quot;;&quot;Faux&quot;"/>
    <numFmt numFmtId="180" formatCode="&quot;Actif&quot;;&quot;Actif&quot;;&quot;Inactif&quot;"/>
    <numFmt numFmtId="181" formatCode="0.0%"/>
    <numFmt numFmtId="182" formatCode="0.000%"/>
    <numFmt numFmtId="183" formatCode="#\ ##0"/>
  </numFmts>
  <fonts count="40">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b/>
      <sz val="14"/>
      <name val="Arial"/>
      <family val="2"/>
    </font>
    <font>
      <b/>
      <sz val="12"/>
      <name val="Arial"/>
      <family val="2"/>
    </font>
    <font>
      <b/>
      <sz val="11"/>
      <name val="Arial"/>
      <family val="2"/>
    </font>
    <font>
      <sz val="11"/>
      <name val="Arial"/>
      <family val="0"/>
    </font>
    <font>
      <i/>
      <sz val="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8"/>
      <name val="Arial"/>
      <family val="2"/>
    </font>
    <font>
      <sz val="9"/>
      <name val="Arial"/>
      <family val="2"/>
    </font>
    <font>
      <b/>
      <sz val="12"/>
      <color indexed="10"/>
      <name val="Arial"/>
      <family val="2"/>
    </font>
    <font>
      <sz val="8.5"/>
      <name val="Arial"/>
      <family val="0"/>
    </font>
    <font>
      <sz val="3.5"/>
      <name val="Arial"/>
      <family val="0"/>
    </font>
    <font>
      <b/>
      <sz val="8"/>
      <name val="Arial"/>
      <family val="2"/>
    </font>
    <font>
      <sz val="12"/>
      <name val="Arial"/>
      <family val="2"/>
    </font>
    <font>
      <sz val="3"/>
      <name val="Arial"/>
      <family val="2"/>
    </font>
    <font>
      <u val="single"/>
      <sz val="10"/>
      <name val="Arial"/>
      <family val="2"/>
    </font>
    <font>
      <u val="single"/>
      <sz val="10"/>
      <color indexed="12"/>
      <name val="Arial"/>
      <family val="0"/>
    </font>
    <font>
      <u val="single"/>
      <sz val="10"/>
      <color indexed="36"/>
      <name val="Arial"/>
      <family val="0"/>
    </font>
    <font>
      <sz val="20"/>
      <color indexed="8"/>
      <name val="Arial"/>
      <family val="2"/>
    </font>
    <font>
      <b/>
      <i/>
      <sz val="9"/>
      <name val="Arial"/>
      <family val="2"/>
    </font>
    <font>
      <b/>
      <sz val="9"/>
      <name val="Arial"/>
      <family val="2"/>
    </font>
    <font>
      <b/>
      <sz val="10"/>
      <color indexed="10"/>
      <name val="Arial"/>
      <family val="2"/>
    </font>
    <font>
      <sz val="9"/>
      <color indexed="10"/>
      <name val="Arial"/>
      <family val="2"/>
    </font>
    <font>
      <i/>
      <u val="single"/>
      <sz val="8"/>
      <color indexed="10"/>
      <name val="Arial"/>
      <family val="2"/>
    </font>
    <font>
      <i/>
      <sz val="8"/>
      <color indexed="10"/>
      <name val="Arial"/>
      <family val="2"/>
    </font>
    <font>
      <i/>
      <sz val="8"/>
      <name val="Arial"/>
      <family val="2"/>
    </font>
    <font>
      <sz val="8"/>
      <color indexed="10"/>
      <name val="Arial"/>
      <family val="2"/>
    </font>
    <font>
      <b/>
      <sz val="12"/>
      <color indexed="12"/>
      <name val="Arial"/>
      <family val="2"/>
    </font>
    <font>
      <i/>
      <u val="single"/>
      <sz val="8"/>
      <name val="Arial"/>
      <family val="2"/>
    </font>
    <font>
      <b/>
      <sz val="12"/>
      <color indexed="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15"/>
        <bgColor indexed="64"/>
      </patternFill>
    </fill>
  </fills>
  <borders count="65">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9" xfId="0" applyFont="1" applyFill="1" applyBorder="1" applyAlignment="1">
      <alignment/>
    </xf>
    <xf numFmtId="0" fontId="1" fillId="0" borderId="3"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xf>
    <xf numFmtId="0" fontId="0" fillId="2" borderId="0" xfId="0" applyFill="1" applyBorder="1" applyAlignment="1">
      <alignment/>
    </xf>
    <xf numFmtId="0" fontId="10" fillId="0" borderId="0" xfId="0" applyFont="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xf>
    <xf numFmtId="0" fontId="0" fillId="0" borderId="14" xfId="0" applyBorder="1" applyAlignment="1">
      <alignment/>
    </xf>
    <xf numFmtId="0" fontId="1" fillId="0" borderId="15" xfId="0" applyFont="1" applyFill="1" applyBorder="1" applyAlignment="1">
      <alignment/>
    </xf>
    <xf numFmtId="0" fontId="0" fillId="0" borderId="7"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1" fillId="0" borderId="13" xfId="0" applyFont="1" applyFill="1" applyBorder="1" applyAlignment="1">
      <alignment/>
    </xf>
    <xf numFmtId="0" fontId="1" fillId="0" borderId="21" xfId="0" applyFont="1" applyFill="1" applyBorder="1" applyAlignment="1">
      <alignment/>
    </xf>
    <xf numFmtId="0" fontId="1" fillId="0" borderId="13" xfId="0" applyFont="1" applyBorder="1" applyAlignment="1">
      <alignment/>
    </xf>
    <xf numFmtId="0" fontId="0" fillId="2" borderId="0" xfId="0" applyFont="1" applyFill="1" applyBorder="1" applyAlignment="1">
      <alignment/>
    </xf>
    <xf numFmtId="0" fontId="11" fillId="0" borderId="0" xfId="0" applyFont="1" applyFill="1" applyBorder="1" applyAlignment="1">
      <alignment/>
    </xf>
    <xf numFmtId="0" fontId="0" fillId="0" borderId="22"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3" xfId="0" applyFill="1" applyBorder="1" applyAlignment="1">
      <alignment/>
    </xf>
    <xf numFmtId="0" fontId="0" fillId="4" borderId="21" xfId="0" applyFill="1" applyBorder="1" applyAlignment="1">
      <alignment/>
    </xf>
    <xf numFmtId="0" fontId="0" fillId="5" borderId="24" xfId="0" applyFont="1" applyFill="1" applyBorder="1" applyAlignment="1">
      <alignment/>
    </xf>
    <xf numFmtId="0" fontId="0" fillId="5" borderId="24" xfId="0" applyFill="1" applyBorder="1" applyAlignment="1">
      <alignment/>
    </xf>
    <xf numFmtId="0" fontId="0" fillId="5" borderId="7" xfId="0" applyFill="1" applyBorder="1" applyAlignment="1">
      <alignment/>
    </xf>
    <xf numFmtId="0" fontId="0" fillId="6" borderId="24" xfId="0" applyFont="1" applyFill="1" applyBorder="1" applyAlignment="1">
      <alignment/>
    </xf>
    <xf numFmtId="0" fontId="0" fillId="6" borderId="24" xfId="0" applyFill="1" applyBorder="1" applyAlignment="1">
      <alignment/>
    </xf>
    <xf numFmtId="0" fontId="0" fillId="7" borderId="25" xfId="0" applyFont="1" applyFill="1" applyBorder="1" applyAlignment="1">
      <alignment/>
    </xf>
    <xf numFmtId="0" fontId="0" fillId="7" borderId="25" xfId="0" applyFill="1" applyBorder="1" applyAlignment="1">
      <alignment/>
    </xf>
    <xf numFmtId="0" fontId="0" fillId="7" borderId="16" xfId="0" applyFill="1" applyBorder="1" applyAlignment="1">
      <alignment/>
    </xf>
    <xf numFmtId="0" fontId="0" fillId="7" borderId="26" xfId="0" applyFill="1" applyBorder="1" applyAlignment="1">
      <alignment/>
    </xf>
    <xf numFmtId="0" fontId="0" fillId="7" borderId="12" xfId="0" applyFill="1" applyBorder="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4" borderId="13" xfId="0" applyFill="1" applyBorder="1" applyAlignment="1">
      <alignment/>
    </xf>
    <xf numFmtId="0" fontId="0" fillId="5" borderId="11" xfId="0" applyFill="1" applyBorder="1" applyAlignment="1">
      <alignment/>
    </xf>
    <xf numFmtId="14" fontId="0" fillId="5" borderId="11" xfId="0" applyNumberFormat="1" applyFill="1" applyBorder="1" applyAlignment="1">
      <alignment horizontal="left"/>
    </xf>
    <xf numFmtId="0" fontId="0" fillId="6" borderId="11" xfId="0" applyFill="1" applyBorder="1" applyAlignment="1">
      <alignment/>
    </xf>
    <xf numFmtId="14" fontId="0" fillId="6" borderId="11" xfId="0" applyNumberFormat="1" applyFill="1" applyBorder="1" applyAlignment="1">
      <alignment horizontal="left"/>
    </xf>
    <xf numFmtId="0" fontId="0" fillId="7" borderId="27" xfId="0" applyFill="1" applyBorder="1" applyAlignment="1">
      <alignment/>
    </xf>
    <xf numFmtId="0" fontId="1" fillId="0" borderId="28" xfId="0" applyFont="1" applyFill="1" applyBorder="1" applyAlignment="1">
      <alignment/>
    </xf>
    <xf numFmtId="0" fontId="0" fillId="4" borderId="14" xfId="0" applyFill="1" applyBorder="1" applyAlignment="1">
      <alignment/>
    </xf>
    <xf numFmtId="0" fontId="0" fillId="8" borderId="0" xfId="0" applyFill="1" applyBorder="1" applyAlignment="1">
      <alignment/>
    </xf>
    <xf numFmtId="0" fontId="0" fillId="9" borderId="0" xfId="0" applyFont="1" applyFill="1" applyBorder="1" applyAlignment="1">
      <alignment/>
    </xf>
    <xf numFmtId="0" fontId="0" fillId="2" borderId="0" xfId="0" applyFill="1" applyAlignment="1">
      <alignment/>
    </xf>
    <xf numFmtId="0" fontId="0" fillId="6" borderId="7" xfId="0" applyFill="1" applyBorder="1" applyAlignment="1">
      <alignment/>
    </xf>
    <xf numFmtId="0" fontId="0" fillId="5" borderId="17" xfId="0" applyFill="1" applyBorder="1" applyAlignment="1">
      <alignment/>
    </xf>
    <xf numFmtId="0" fontId="0" fillId="10" borderId="0" xfId="0" applyFill="1" applyAlignment="1">
      <alignment/>
    </xf>
    <xf numFmtId="0" fontId="0" fillId="6" borderId="0" xfId="0" applyFill="1" applyAlignment="1">
      <alignment/>
    </xf>
    <xf numFmtId="0" fontId="0" fillId="5" borderId="0" xfId="0" applyFill="1" applyAlignment="1">
      <alignment/>
    </xf>
    <xf numFmtId="0" fontId="0" fillId="7" borderId="0" xfId="0" applyFill="1" applyAlignment="1">
      <alignment/>
    </xf>
    <xf numFmtId="0" fontId="0" fillId="5" borderId="14" xfId="0" applyFill="1" applyBorder="1" applyAlignment="1">
      <alignment/>
    </xf>
    <xf numFmtId="0" fontId="0" fillId="5" borderId="27" xfId="0" applyFill="1" applyBorder="1" applyAlignment="1">
      <alignment/>
    </xf>
    <xf numFmtId="0" fontId="1" fillId="0" borderId="8" xfId="0" applyFont="1" applyFill="1" applyBorder="1" applyAlignment="1" applyProtection="1">
      <alignment/>
      <protection locked="0"/>
    </xf>
    <xf numFmtId="0" fontId="0" fillId="11" borderId="0" xfId="0" applyFill="1" applyAlignment="1">
      <alignment/>
    </xf>
    <xf numFmtId="0" fontId="0" fillId="4" borderId="0" xfId="0" applyFill="1" applyAlignment="1">
      <alignment/>
    </xf>
    <xf numFmtId="0" fontId="0" fillId="11" borderId="29" xfId="0" applyFont="1" applyFill="1" applyBorder="1" applyAlignment="1">
      <alignment horizontal="center"/>
    </xf>
    <xf numFmtId="0" fontId="0" fillId="11" borderId="30" xfId="0" applyFont="1" applyFill="1" applyBorder="1" applyAlignment="1">
      <alignment horizontal="center"/>
    </xf>
    <xf numFmtId="0" fontId="0" fillId="0" borderId="22" xfId="0" applyFont="1" applyFill="1" applyBorder="1" applyAlignment="1">
      <alignment horizontal="center"/>
    </xf>
    <xf numFmtId="0" fontId="4" fillId="0" borderId="22" xfId="0" applyFont="1" applyFill="1" applyBorder="1" applyAlignment="1">
      <alignment/>
    </xf>
    <xf numFmtId="0" fontId="1" fillId="0" borderId="31" xfId="0" applyFont="1" applyBorder="1" applyAlignment="1">
      <alignment/>
    </xf>
    <xf numFmtId="0" fontId="0" fillId="0" borderId="20" xfId="0" applyFont="1" applyFill="1" applyBorder="1" applyAlignment="1">
      <alignment/>
    </xf>
    <xf numFmtId="0" fontId="1" fillId="0" borderId="10" xfId="0" applyFont="1" applyBorder="1" applyAlignment="1">
      <alignment/>
    </xf>
    <xf numFmtId="0" fontId="0" fillId="0" borderId="32" xfId="0" applyBorder="1" applyAlignment="1">
      <alignment/>
    </xf>
    <xf numFmtId="0" fontId="0" fillId="0" borderId="24" xfId="0" applyFill="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1" xfId="0" applyFill="1" applyBorder="1" applyAlignment="1">
      <alignment/>
    </xf>
    <xf numFmtId="0" fontId="0" fillId="0" borderId="35" xfId="0" applyBorder="1" applyAlignment="1">
      <alignment/>
    </xf>
    <xf numFmtId="0" fontId="10" fillId="0" borderId="24" xfId="0" applyFont="1" applyBorder="1" applyAlignment="1">
      <alignment/>
    </xf>
    <xf numFmtId="0" fontId="1" fillId="0" borderId="24" xfId="0" applyFont="1" applyBorder="1" applyAlignment="1">
      <alignment/>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10" fillId="0" borderId="33" xfId="0" applyFont="1" applyBorder="1" applyAlignment="1">
      <alignment/>
    </xf>
    <xf numFmtId="0" fontId="1" fillId="0" borderId="33" xfId="0" applyFont="1" applyBorder="1" applyAlignment="1">
      <alignment horizontal="right"/>
    </xf>
    <xf numFmtId="9" fontId="1" fillId="0" borderId="33" xfId="19" applyFont="1" applyBorder="1" applyAlignment="1">
      <alignment horizontal="right"/>
    </xf>
    <xf numFmtId="0" fontId="11" fillId="0" borderId="24" xfId="0" applyFont="1" applyBorder="1" applyAlignment="1">
      <alignment/>
    </xf>
    <xf numFmtId="0" fontId="10" fillId="0" borderId="38" xfId="0" applyFont="1" applyBorder="1" applyAlignment="1">
      <alignment/>
    </xf>
    <xf numFmtId="0" fontId="0" fillId="0" borderId="1" xfId="0" applyFill="1" applyBorder="1" applyAlignment="1">
      <alignment/>
    </xf>
    <xf numFmtId="0" fontId="11" fillId="0" borderId="0" xfId="0" applyFont="1" applyBorder="1" applyAlignment="1">
      <alignment/>
    </xf>
    <xf numFmtId="0" fontId="11" fillId="0" borderId="24" xfId="0" applyFont="1" applyBorder="1" applyAlignment="1">
      <alignment/>
    </xf>
    <xf numFmtId="9" fontId="10" fillId="0" borderId="33" xfId="19" applyFont="1" applyBorder="1" applyAlignment="1">
      <alignment/>
    </xf>
    <xf numFmtId="0" fontId="10" fillId="0" borderId="33" xfId="0" applyFont="1" applyBorder="1" applyAlignment="1">
      <alignment horizontal="right"/>
    </xf>
    <xf numFmtId="0" fontId="0" fillId="4" borderId="0" xfId="0" applyFill="1" applyBorder="1" applyAlignment="1">
      <alignment/>
    </xf>
    <xf numFmtId="0" fontId="0" fillId="12" borderId="31" xfId="0" applyFill="1" applyBorder="1" applyAlignment="1">
      <alignment/>
    </xf>
    <xf numFmtId="0" fontId="0" fillId="12" borderId="24" xfId="0" applyFill="1" applyBorder="1" applyAlignment="1">
      <alignment/>
    </xf>
    <xf numFmtId="176" fontId="0" fillId="0" borderId="0" xfId="0" applyNumberFormat="1" applyBorder="1" applyAlignment="1">
      <alignment horizontal="center"/>
    </xf>
    <xf numFmtId="176" fontId="17" fillId="0" borderId="39" xfId="0" applyNumberFormat="1"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12" borderId="3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14" xfId="0" applyFont="1" applyFill="1" applyBorder="1" applyAlignment="1">
      <alignment/>
    </xf>
    <xf numFmtId="0" fontId="9" fillId="12" borderId="3" xfId="0" applyFont="1" applyFill="1" applyBorder="1" applyAlignment="1">
      <alignment/>
    </xf>
    <xf numFmtId="0" fontId="0" fillId="12" borderId="43" xfId="0" applyFill="1" applyBorder="1" applyAlignment="1">
      <alignment/>
    </xf>
    <xf numFmtId="0" fontId="9" fillId="4" borderId="31" xfId="0" applyFont="1" applyFill="1" applyBorder="1" applyAlignment="1">
      <alignment/>
    </xf>
    <xf numFmtId="0" fontId="0" fillId="4" borderId="24" xfId="0" applyFill="1" applyBorder="1" applyAlignment="1">
      <alignment/>
    </xf>
    <xf numFmtId="0" fontId="9" fillId="4" borderId="24" xfId="0" applyFont="1" applyFill="1" applyBorder="1" applyAlignment="1">
      <alignment/>
    </xf>
    <xf numFmtId="0" fontId="0" fillId="4" borderId="24" xfId="0" applyFill="1" applyBorder="1" applyAlignment="1">
      <alignment horizontal="right"/>
    </xf>
    <xf numFmtId="0" fontId="0" fillId="4" borderId="33" xfId="0" applyFill="1" applyBorder="1" applyAlignment="1">
      <alignment/>
    </xf>
    <xf numFmtId="0" fontId="9" fillId="13" borderId="31" xfId="0" applyFont="1" applyFill="1" applyBorder="1" applyAlignment="1">
      <alignment/>
    </xf>
    <xf numFmtId="0" fontId="0" fillId="13" borderId="24" xfId="0" applyFill="1" applyBorder="1" applyAlignment="1">
      <alignment/>
    </xf>
    <xf numFmtId="0" fontId="9" fillId="13" borderId="24" xfId="0" applyFont="1" applyFill="1" applyBorder="1" applyAlignment="1">
      <alignment/>
    </xf>
    <xf numFmtId="0" fontId="0" fillId="13" borderId="24" xfId="0" applyFill="1" applyBorder="1" applyAlignment="1">
      <alignment horizontal="right"/>
    </xf>
    <xf numFmtId="0" fontId="0" fillId="13" borderId="33" xfId="0" applyFill="1" applyBorder="1" applyAlignment="1">
      <alignment/>
    </xf>
    <xf numFmtId="0" fontId="10" fillId="0" borderId="38" xfId="0" applyFont="1" applyBorder="1" applyAlignment="1">
      <alignment horizontal="right"/>
    </xf>
    <xf numFmtId="0" fontId="0" fillId="0" borderId="31" xfId="0" applyFont="1" applyBorder="1" applyAlignment="1">
      <alignment/>
    </xf>
    <xf numFmtId="0" fontId="11" fillId="0" borderId="31" xfId="0" applyFont="1" applyBorder="1" applyAlignment="1">
      <alignment/>
    </xf>
    <xf numFmtId="0" fontId="11" fillId="0" borderId="31" xfId="0" applyFont="1" applyFill="1" applyBorder="1" applyAlignment="1">
      <alignment/>
    </xf>
    <xf numFmtId="0" fontId="1" fillId="0" borderId="1" xfId="0" applyFont="1" applyBorder="1" applyAlignment="1">
      <alignment/>
    </xf>
    <xf numFmtId="0" fontId="0" fillId="0" borderId="1" xfId="0" applyFont="1" applyBorder="1" applyAlignment="1">
      <alignment/>
    </xf>
    <xf numFmtId="9" fontId="1" fillId="0" borderId="38" xfId="19" applyFont="1" applyBorder="1" applyAlignment="1">
      <alignment/>
    </xf>
    <xf numFmtId="0" fontId="9" fillId="4" borderId="22" xfId="0" applyFont="1" applyFill="1" applyBorder="1" applyAlignment="1">
      <alignment/>
    </xf>
    <xf numFmtId="0" fontId="12" fillId="0" borderId="9" xfId="0" applyFont="1" applyFill="1" applyBorder="1" applyAlignment="1" applyProtection="1">
      <alignment/>
      <protection/>
    </xf>
    <xf numFmtId="0" fontId="12" fillId="0" borderId="44" xfId="0" applyFont="1" applyFill="1" applyBorder="1" applyAlignment="1" applyProtection="1">
      <alignment/>
      <protection/>
    </xf>
    <xf numFmtId="0" fontId="1" fillId="0" borderId="45" xfId="0" applyFont="1" applyFill="1" applyBorder="1" applyAlignment="1" applyProtection="1">
      <alignment/>
      <protection/>
    </xf>
    <xf numFmtId="0" fontId="1" fillId="0" borderId="9" xfId="0" applyFont="1" applyFill="1" applyBorder="1" applyAlignment="1" applyProtection="1">
      <alignment/>
      <protection/>
    </xf>
    <xf numFmtId="0" fontId="0" fillId="0" borderId="9" xfId="0" applyFont="1" applyFill="1" applyBorder="1" applyAlignment="1" applyProtection="1">
      <alignment/>
      <protection/>
    </xf>
    <xf numFmtId="9" fontId="1" fillId="0" borderId="38" xfId="19" applyFont="1" applyBorder="1" applyAlignment="1">
      <alignment horizontal="right"/>
    </xf>
    <xf numFmtId="0" fontId="9" fillId="4" borderId="22" xfId="0" applyFont="1" applyFill="1" applyBorder="1" applyAlignment="1">
      <alignment horizontal="center"/>
    </xf>
    <xf numFmtId="0" fontId="1" fillId="4" borderId="33" xfId="0" applyFont="1" applyFill="1" applyBorder="1" applyAlignment="1">
      <alignment horizontal="center"/>
    </xf>
    <xf numFmtId="0" fontId="10" fillId="4" borderId="33" xfId="0" applyFont="1" applyFill="1" applyBorder="1" applyAlignment="1">
      <alignment horizontal="center"/>
    </xf>
    <xf numFmtId="9" fontId="1" fillId="0" borderId="36" xfId="19" applyFont="1" applyBorder="1" applyAlignment="1">
      <alignment horizontal="center"/>
    </xf>
    <xf numFmtId="0" fontId="1" fillId="0" borderId="37" xfId="0" applyFont="1" applyBorder="1" applyAlignment="1">
      <alignment horizontal="center"/>
    </xf>
    <xf numFmtId="0" fontId="0" fillId="0" borderId="44" xfId="0" applyFont="1" applyFill="1" applyBorder="1" applyAlignment="1" applyProtection="1">
      <alignment/>
      <protection/>
    </xf>
    <xf numFmtId="0" fontId="0" fillId="0" borderId="44" xfId="0" applyFill="1" applyBorder="1" applyAlignment="1" applyProtection="1">
      <alignment/>
      <protection/>
    </xf>
    <xf numFmtId="0" fontId="1" fillId="0" borderId="45" xfId="0" applyFont="1" applyBorder="1" applyAlignment="1" applyProtection="1">
      <alignment/>
      <protection/>
    </xf>
    <xf numFmtId="0" fontId="1" fillId="0" borderId="4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Font="1" applyAlignment="1" applyProtection="1">
      <alignment/>
      <protection/>
    </xf>
    <xf numFmtId="0" fontId="12" fillId="0" borderId="9" xfId="0"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12" borderId="31" xfId="0" applyFont="1" applyFill="1" applyBorder="1" applyAlignment="1" applyProtection="1">
      <alignment/>
      <protection/>
    </xf>
    <xf numFmtId="0" fontId="0" fillId="4" borderId="46" xfId="0" applyFont="1" applyFill="1" applyBorder="1" applyAlignment="1" applyProtection="1">
      <alignment/>
      <protection/>
    </xf>
    <xf numFmtId="0" fontId="0" fillId="5" borderId="47" xfId="0" applyFont="1" applyFill="1" applyBorder="1" applyAlignment="1" applyProtection="1">
      <alignment/>
      <protection/>
    </xf>
    <xf numFmtId="0" fontId="0" fillId="4" borderId="31" xfId="0" applyFont="1" applyFill="1" applyBorder="1" applyAlignment="1" applyProtection="1">
      <alignment/>
      <protection/>
    </xf>
    <xf numFmtId="0" fontId="0" fillId="14" borderId="48" xfId="0" applyFont="1" applyFill="1" applyBorder="1" applyAlignment="1" applyProtection="1">
      <alignment/>
      <protection/>
    </xf>
    <xf numFmtId="0" fontId="0" fillId="4" borderId="36" xfId="0" applyFont="1" applyFill="1" applyBorder="1" applyAlignment="1" applyProtection="1">
      <alignment/>
      <protection/>
    </xf>
    <xf numFmtId="9" fontId="0" fillId="14" borderId="48" xfId="0" applyNumberFormat="1" applyFont="1" applyFill="1" applyBorder="1" applyAlignment="1" applyProtection="1">
      <alignment/>
      <protection/>
    </xf>
    <xf numFmtId="0" fontId="0" fillId="5" borderId="31" xfId="0" applyFont="1" applyFill="1" applyBorder="1" applyAlignment="1" applyProtection="1">
      <alignment/>
      <protection/>
    </xf>
    <xf numFmtId="0" fontId="0" fillId="12" borderId="37" xfId="0" applyFont="1" applyFill="1" applyBorder="1" applyAlignment="1" applyProtection="1">
      <alignment/>
      <protection/>
    </xf>
    <xf numFmtId="0" fontId="0" fillId="4" borderId="37" xfId="0" applyFont="1" applyFill="1" applyBorder="1" applyAlignment="1" applyProtection="1">
      <alignment/>
      <protection/>
    </xf>
    <xf numFmtId="0" fontId="0" fillId="5" borderId="49" xfId="0" applyFont="1" applyFill="1" applyBorder="1" applyAlignment="1" applyProtection="1">
      <alignment/>
      <protection/>
    </xf>
    <xf numFmtId="0" fontId="0" fillId="14" borderId="37" xfId="0" applyFont="1" applyFill="1" applyBorder="1" applyAlignment="1" applyProtection="1">
      <alignment/>
      <protection/>
    </xf>
    <xf numFmtId="0" fontId="0" fillId="10" borderId="31" xfId="0" applyFont="1" applyFill="1" applyBorder="1" applyAlignment="1" applyProtection="1">
      <alignment/>
      <protection/>
    </xf>
    <xf numFmtId="0" fontId="0" fillId="0" borderId="48"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1" xfId="0" applyFont="1" applyFill="1" applyBorder="1" applyAlignment="1" applyProtection="1">
      <alignment/>
      <protection/>
    </xf>
    <xf numFmtId="0" fontId="0" fillId="0" borderId="47" xfId="0" applyFont="1" applyFill="1" applyBorder="1" applyAlignment="1" applyProtection="1">
      <alignment/>
      <protection/>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9" fontId="1" fillId="3" borderId="12" xfId="19"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16" fontId="1" fillId="3" borderId="1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6" fontId="1" fillId="3" borderId="11" xfId="0" applyNumberFormat="1"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9" fontId="1" fillId="3" borderId="13" xfId="0" applyNumberFormat="1" applyFont="1" applyFill="1" applyBorder="1" applyAlignment="1" applyProtection="1">
      <alignment horizontal="center"/>
      <protection locked="0"/>
    </xf>
    <xf numFmtId="9" fontId="1" fillId="3" borderId="11" xfId="0" applyNumberFormat="1"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0" fillId="0" borderId="0" xfId="0" applyAlignment="1" applyProtection="1">
      <alignment/>
      <protection/>
    </xf>
    <xf numFmtId="0" fontId="8" fillId="0" borderId="50" xfId="0" applyFont="1" applyBorder="1" applyAlignment="1" applyProtection="1">
      <alignment horizontal="center"/>
      <protection/>
    </xf>
    <xf numFmtId="0" fontId="8" fillId="0" borderId="51" xfId="0" applyFont="1" applyBorder="1" applyAlignment="1" applyProtection="1">
      <alignment horizontal="center"/>
      <protection/>
    </xf>
    <xf numFmtId="0" fontId="0" fillId="0" borderId="5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 fillId="0" borderId="7" xfId="0" applyFont="1" applyBorder="1" applyAlignment="1" applyProtection="1">
      <alignment horizontal="left"/>
      <protection/>
    </xf>
    <xf numFmtId="9" fontId="0" fillId="0" borderId="10" xfId="0" applyNumberFormat="1" applyFont="1" applyFill="1" applyBorder="1" applyAlignment="1" applyProtection="1">
      <alignment horizontal="center" vertical="center"/>
      <protection/>
    </xf>
    <xf numFmtId="0" fontId="0" fillId="0" borderId="1" xfId="0" applyBorder="1" applyAlignment="1" applyProtection="1">
      <alignment/>
      <protection/>
    </xf>
    <xf numFmtId="9" fontId="0" fillId="0" borderId="1" xfId="0" applyNumberFormat="1" applyFont="1" applyFill="1" applyBorder="1" applyAlignment="1" applyProtection="1">
      <alignment horizontal="right" vertical="center"/>
      <protection/>
    </xf>
    <xf numFmtId="0" fontId="0" fillId="0" borderId="14" xfId="0" applyFill="1" applyBorder="1" applyAlignment="1" applyProtection="1">
      <alignment horizontal="center" vertical="center"/>
      <protection/>
    </xf>
    <xf numFmtId="0" fontId="1" fillId="0" borderId="7" xfId="0" applyFont="1" applyFill="1" applyBorder="1" applyAlignment="1" applyProtection="1">
      <alignment vertical="center"/>
      <protection/>
    </xf>
    <xf numFmtId="0" fontId="1" fillId="0" borderId="24" xfId="0" applyFont="1"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24" xfId="0" applyFont="1" applyBorder="1" applyAlignment="1" applyProtection="1">
      <alignment vertical="center"/>
      <protection/>
    </xf>
    <xf numFmtId="0" fontId="0" fillId="4" borderId="11" xfId="0" applyFill="1" applyBorder="1" applyAlignment="1" applyProtection="1">
      <alignment horizontal="center" vertical="center"/>
      <protection/>
    </xf>
    <xf numFmtId="0" fontId="0" fillId="0" borderId="53" xfId="0" applyBorder="1" applyAlignment="1" applyProtection="1">
      <alignment/>
      <protection/>
    </xf>
    <xf numFmtId="9" fontId="0" fillId="4" borderId="11" xfId="0" applyNumberFormat="1" applyFont="1" applyFill="1" applyBorder="1" applyAlignment="1" applyProtection="1">
      <alignment horizontal="center" vertical="center"/>
      <protection/>
    </xf>
    <xf numFmtId="9" fontId="1" fillId="0" borderId="24" xfId="0" applyNumberFormat="1" applyFont="1" applyBorder="1" applyAlignment="1" applyProtection="1">
      <alignment horizontal="right" vertical="center"/>
      <protection/>
    </xf>
    <xf numFmtId="0" fontId="0" fillId="4" borderId="27" xfId="0" applyFill="1" applyBorder="1" applyAlignment="1" applyProtection="1">
      <alignment horizontal="center" vertical="center"/>
      <protection/>
    </xf>
    <xf numFmtId="0" fontId="0" fillId="0" borderId="54" xfId="0" applyBorder="1" applyAlignment="1" applyProtection="1">
      <alignment/>
      <protection/>
    </xf>
    <xf numFmtId="0" fontId="0" fillId="0" borderId="27"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0" xfId="0" applyBorder="1" applyAlignment="1" applyProtection="1">
      <alignment/>
      <protection/>
    </xf>
    <xf numFmtId="9" fontId="0" fillId="0" borderId="1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1" fillId="0" borderId="10" xfId="0" applyFont="1" applyFill="1" applyBorder="1" applyAlignment="1" applyProtection="1">
      <alignment/>
      <protection/>
    </xf>
    <xf numFmtId="0" fontId="18" fillId="14" borderId="21" xfId="0" applyFont="1" applyFill="1" applyBorder="1" applyAlignment="1" applyProtection="1">
      <alignment/>
      <protection/>
    </xf>
    <xf numFmtId="0" fontId="18" fillId="14" borderId="23" xfId="0" applyFont="1" applyFill="1" applyBorder="1" applyAlignment="1" applyProtection="1">
      <alignment/>
      <protection/>
    </xf>
    <xf numFmtId="0" fontId="0" fillId="9" borderId="20" xfId="0" applyFont="1" applyFill="1" applyBorder="1" applyAlignment="1" applyProtection="1">
      <alignment horizontal="center"/>
      <protection/>
    </xf>
    <xf numFmtId="0" fontId="0" fillId="0" borderId="14" xfId="0" applyBorder="1" applyAlignment="1" applyProtection="1">
      <alignment/>
      <protection/>
    </xf>
    <xf numFmtId="0" fontId="18" fillId="12" borderId="7" xfId="0" applyFont="1" applyFill="1" applyBorder="1" applyAlignment="1" applyProtection="1">
      <alignment/>
      <protection/>
    </xf>
    <xf numFmtId="0" fontId="18" fillId="12" borderId="24" xfId="0" applyFont="1" applyFill="1" applyBorder="1" applyAlignment="1" applyProtection="1">
      <alignment/>
      <protection/>
    </xf>
    <xf numFmtId="0" fontId="0" fillId="9" borderId="11" xfId="0" applyFont="1" applyFill="1" applyBorder="1" applyAlignment="1" applyProtection="1">
      <alignment horizontal="center"/>
      <protection/>
    </xf>
    <xf numFmtId="0" fontId="1" fillId="0" borderId="14" xfId="0" applyFont="1" applyFill="1" applyBorder="1" applyAlignment="1" applyProtection="1">
      <alignment/>
      <protection/>
    </xf>
    <xf numFmtId="0" fontId="18" fillId="4" borderId="7" xfId="0" applyFont="1" applyFill="1" applyBorder="1" applyAlignment="1" applyProtection="1">
      <alignment/>
      <protection/>
    </xf>
    <xf numFmtId="0" fontId="18" fillId="4" borderId="24" xfId="0" applyFont="1" applyFill="1" applyBorder="1" applyAlignment="1" applyProtection="1">
      <alignment/>
      <protection/>
    </xf>
    <xf numFmtId="0" fontId="18" fillId="5" borderId="16" xfId="0" applyFont="1" applyFill="1" applyBorder="1" applyAlignment="1" applyProtection="1">
      <alignment/>
      <protection/>
    </xf>
    <xf numFmtId="0" fontId="18" fillId="5" borderId="25" xfId="0" applyFont="1" applyFill="1" applyBorder="1" applyAlignment="1" applyProtection="1">
      <alignment/>
      <protection/>
    </xf>
    <xf numFmtId="0" fontId="0" fillId="9" borderId="27" xfId="0" applyFont="1" applyFill="1" applyBorder="1" applyAlignment="1" applyProtection="1">
      <alignment horizontal="center"/>
      <protection/>
    </xf>
    <xf numFmtId="0" fontId="0" fillId="9" borderId="13" xfId="0" applyFill="1" applyBorder="1" applyAlignment="1" applyProtection="1">
      <alignment horizontal="center"/>
      <protection/>
    </xf>
    <xf numFmtId="0" fontId="0" fillId="0" borderId="14" xfId="0" applyFill="1" applyBorder="1" applyAlignment="1" applyProtection="1">
      <alignment/>
      <protection/>
    </xf>
    <xf numFmtId="0" fontId="0" fillId="9" borderId="11" xfId="0" applyFill="1" applyBorder="1" applyAlignment="1" applyProtection="1">
      <alignment horizontal="center"/>
      <protection/>
    </xf>
    <xf numFmtId="0" fontId="0" fillId="0" borderId="32" xfId="0" applyFill="1" applyBorder="1" applyAlignment="1" applyProtection="1">
      <alignment/>
      <protection/>
    </xf>
    <xf numFmtId="0" fontId="0" fillId="9" borderId="27" xfId="0" applyFill="1" applyBorder="1" applyAlignment="1" applyProtection="1">
      <alignment horizontal="center"/>
      <protection/>
    </xf>
    <xf numFmtId="0" fontId="0" fillId="9" borderId="12" xfId="0" applyFill="1" applyBorder="1" applyAlignment="1" applyProtection="1">
      <alignment horizontal="center"/>
      <protection/>
    </xf>
    <xf numFmtId="0" fontId="1" fillId="0" borderId="10" xfId="0" applyFont="1" applyBorder="1" applyAlignment="1" applyProtection="1">
      <alignment/>
      <protection/>
    </xf>
    <xf numFmtId="0" fontId="0" fillId="0" borderId="13" xfId="0" applyBorder="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32" xfId="0" applyBorder="1" applyAlignment="1" applyProtection="1">
      <alignment/>
      <protection/>
    </xf>
    <xf numFmtId="0" fontId="18" fillId="4" borderId="26" xfId="0" applyFont="1" applyFill="1" applyBorder="1" applyAlignment="1" applyProtection="1">
      <alignment/>
      <protection/>
    </xf>
    <xf numFmtId="0" fontId="0" fillId="9" borderId="20" xfId="0" applyFill="1" applyBorder="1" applyAlignment="1" applyProtection="1">
      <alignment horizontal="center"/>
      <protection/>
    </xf>
    <xf numFmtId="0" fontId="0" fillId="0" borderId="14" xfId="0" applyFont="1" applyFill="1" applyBorder="1" applyAlignment="1" applyProtection="1">
      <alignment/>
      <protection/>
    </xf>
    <xf numFmtId="0" fontId="25" fillId="0" borderId="14" xfId="0" applyFont="1" applyFill="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Alignment="1" applyProtection="1">
      <alignment horizontal="center"/>
      <protection/>
    </xf>
    <xf numFmtId="0" fontId="0" fillId="9" borderId="0" xfId="0" applyFill="1" applyAlignment="1" applyProtection="1">
      <alignment horizontal="center"/>
      <protection/>
    </xf>
    <xf numFmtId="0" fontId="0" fillId="0" borderId="0" xfId="0" applyFill="1" applyAlignment="1" applyProtection="1">
      <alignment/>
      <protection/>
    </xf>
    <xf numFmtId="0" fontId="1" fillId="0" borderId="50" xfId="0" applyFont="1" applyBorder="1" applyAlignment="1" applyProtection="1">
      <alignment/>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1" fillId="0" borderId="0" xfId="0" applyFont="1" applyFill="1" applyAlignment="1" applyProtection="1">
      <alignment/>
      <protection/>
    </xf>
    <xf numFmtId="0" fontId="0" fillId="0" borderId="24"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2" fillId="0" borderId="18" xfId="0" applyFont="1" applyBorder="1" applyAlignment="1" applyProtection="1">
      <alignment/>
      <protection/>
    </xf>
    <xf numFmtId="0" fontId="4" fillId="0" borderId="0" xfId="0" applyFont="1" applyFill="1" applyAlignment="1" applyProtection="1">
      <alignment/>
      <protection/>
    </xf>
    <xf numFmtId="0" fontId="1" fillId="0" borderId="0" xfId="0" applyFont="1" applyAlignment="1">
      <alignment/>
    </xf>
    <xf numFmtId="0" fontId="9" fillId="4" borderId="0" xfId="0" applyFont="1" applyFill="1" applyAlignment="1">
      <alignment horizontal="center"/>
    </xf>
    <xf numFmtId="0" fontId="18" fillId="0" borderId="0" xfId="0" applyFont="1" applyAlignment="1">
      <alignment/>
    </xf>
    <xf numFmtId="0" fontId="1" fillId="0" borderId="31" xfId="0" applyFont="1" applyBorder="1" applyAlignment="1">
      <alignment vertical="top"/>
    </xf>
    <xf numFmtId="0" fontId="18" fillId="0" borderId="33" xfId="0" applyFont="1" applyBorder="1" applyAlignment="1">
      <alignment wrapText="1"/>
    </xf>
    <xf numFmtId="0" fontId="1" fillId="0" borderId="36" xfId="0" applyFont="1" applyBorder="1" applyAlignment="1">
      <alignment vertical="top"/>
    </xf>
    <xf numFmtId="0" fontId="18" fillId="0" borderId="39" xfId="0" applyFont="1" applyBorder="1" applyAlignment="1">
      <alignment wrapText="1"/>
    </xf>
    <xf numFmtId="0" fontId="1" fillId="0" borderId="37" xfId="0" applyFont="1" applyBorder="1" applyAlignment="1">
      <alignment vertical="top"/>
    </xf>
    <xf numFmtId="0" fontId="18" fillId="0" borderId="38" xfId="0" applyFont="1" applyBorder="1" applyAlignment="1">
      <alignment wrapText="1"/>
    </xf>
    <xf numFmtId="0" fontId="1" fillId="0" borderId="46" xfId="0" applyFont="1" applyBorder="1" applyAlignment="1">
      <alignment vertical="top"/>
    </xf>
    <xf numFmtId="0" fontId="29" fillId="0" borderId="57" xfId="0" applyFont="1" applyBorder="1" applyAlignment="1">
      <alignment wrapText="1"/>
    </xf>
    <xf numFmtId="0" fontId="1" fillId="0" borderId="37" xfId="0" applyFont="1" applyBorder="1" applyAlignment="1">
      <alignment/>
    </xf>
    <xf numFmtId="0" fontId="0" fillId="0" borderId="38" xfId="0" applyBorder="1" applyAlignment="1">
      <alignment/>
    </xf>
    <xf numFmtId="0" fontId="18" fillId="0" borderId="57" xfId="0" applyFont="1" applyBorder="1" applyAlignment="1">
      <alignment wrapText="1"/>
    </xf>
    <xf numFmtId="0" fontId="31" fillId="0" borderId="45" xfId="0" applyFont="1" applyFill="1" applyBorder="1" applyAlignment="1" applyProtection="1">
      <alignment/>
      <protection/>
    </xf>
    <xf numFmtId="0" fontId="32" fillId="0" borderId="9" xfId="0" applyFont="1" applyFill="1" applyBorder="1" applyAlignment="1" applyProtection="1">
      <alignment/>
      <protection/>
    </xf>
    <xf numFmtId="0" fontId="33" fillId="0" borderId="9" xfId="0" applyFont="1" applyFill="1" applyBorder="1" applyAlignment="1" applyProtection="1">
      <alignment/>
      <protection/>
    </xf>
    <xf numFmtId="0" fontId="34" fillId="0" borderId="9" xfId="0" applyFont="1" applyFill="1" applyBorder="1" applyAlignment="1" applyProtection="1">
      <alignment/>
      <protection/>
    </xf>
    <xf numFmtId="0" fontId="7" fillId="0" borderId="9" xfId="0" applyFont="1" applyFill="1" applyBorder="1" applyAlignment="1" applyProtection="1">
      <alignment/>
      <protection/>
    </xf>
    <xf numFmtId="181" fontId="19" fillId="12" borderId="58" xfId="0" applyNumberFormat="1" applyFont="1" applyFill="1" applyBorder="1" applyAlignment="1">
      <alignment/>
    </xf>
    <xf numFmtId="0" fontId="35" fillId="0" borderId="18" xfId="0" applyFont="1" applyBorder="1" applyAlignment="1" applyProtection="1">
      <alignment/>
      <protection/>
    </xf>
    <xf numFmtId="0" fontId="36" fillId="0" borderId="44" xfId="0" applyFont="1" applyBorder="1" applyAlignment="1" applyProtection="1">
      <alignment/>
      <protection/>
    </xf>
    <xf numFmtId="0" fontId="35" fillId="0" borderId="9" xfId="0" applyFont="1" applyFill="1" applyBorder="1" applyAlignment="1" applyProtection="1">
      <alignment/>
      <protection/>
    </xf>
    <xf numFmtId="0" fontId="17" fillId="0" borderId="9" xfId="0" applyFont="1" applyFill="1" applyBorder="1" applyAlignment="1" applyProtection="1">
      <alignment/>
      <protection/>
    </xf>
    <xf numFmtId="181" fontId="37" fillId="4" borderId="22" xfId="0" applyNumberFormat="1" applyFont="1" applyFill="1" applyBorder="1" applyAlignment="1">
      <alignment/>
    </xf>
    <xf numFmtId="181" fontId="37" fillId="13" borderId="22" xfId="0" applyNumberFormat="1" applyFont="1" applyFill="1" applyBorder="1" applyAlignment="1">
      <alignment/>
    </xf>
    <xf numFmtId="16" fontId="18" fillId="14" borderId="59" xfId="0" applyNumberFormat="1" applyFont="1" applyFill="1" applyBorder="1" applyAlignment="1" applyProtection="1">
      <alignment/>
      <protection/>
    </xf>
    <xf numFmtId="0" fontId="18" fillId="12" borderId="31" xfId="0" applyFont="1" applyFill="1" applyBorder="1" applyAlignment="1" applyProtection="1">
      <alignment/>
      <protection/>
    </xf>
    <xf numFmtId="0" fontId="18" fillId="4" borderId="46" xfId="0" applyFont="1" applyFill="1" applyBorder="1" applyAlignment="1" applyProtection="1">
      <alignment/>
      <protection/>
    </xf>
    <xf numFmtId="0" fontId="18" fillId="5" borderId="47" xfId="0" applyFont="1" applyFill="1" applyBorder="1" applyAlignment="1" applyProtection="1">
      <alignment/>
      <protection/>
    </xf>
    <xf numFmtId="16" fontId="18" fillId="14" borderId="48" xfId="0" applyNumberFormat="1" applyFont="1" applyFill="1" applyBorder="1" applyAlignment="1" applyProtection="1">
      <alignment/>
      <protection/>
    </xf>
    <xf numFmtId="0" fontId="18" fillId="4" borderId="31" xfId="0" applyFont="1" applyFill="1" applyBorder="1" applyAlignment="1" applyProtection="1">
      <alignment/>
      <protection/>
    </xf>
    <xf numFmtId="16" fontId="18" fillId="14" borderId="37" xfId="0" applyNumberFormat="1" applyFont="1" applyFill="1" applyBorder="1" applyAlignment="1" applyProtection="1">
      <alignment/>
      <protection/>
    </xf>
    <xf numFmtId="0" fontId="18" fillId="5" borderId="31" xfId="0" applyFont="1" applyFill="1" applyBorder="1" applyAlignment="1" applyProtection="1">
      <alignment/>
      <protection/>
    </xf>
    <xf numFmtId="16" fontId="18" fillId="14" borderId="31" xfId="0" applyNumberFormat="1" applyFont="1" applyFill="1" applyBorder="1" applyAlignment="1" applyProtection="1">
      <alignment/>
      <protection/>
    </xf>
    <xf numFmtId="0" fontId="18" fillId="5" borderId="36" xfId="0" applyFont="1" applyFill="1" applyBorder="1" applyAlignment="1" applyProtection="1">
      <alignment/>
      <protection/>
    </xf>
    <xf numFmtId="0" fontId="18" fillId="14" borderId="48" xfId="0" applyFont="1" applyFill="1" applyBorder="1" applyAlignment="1" applyProtection="1">
      <alignment/>
      <protection/>
    </xf>
    <xf numFmtId="0" fontId="18" fillId="4" borderId="36" xfId="0" applyFont="1" applyFill="1" applyBorder="1" applyAlignment="1" applyProtection="1">
      <alignment/>
      <protection/>
    </xf>
    <xf numFmtId="9" fontId="18" fillId="14" borderId="48" xfId="0" applyNumberFormat="1" applyFont="1" applyFill="1" applyBorder="1" applyAlignment="1" applyProtection="1">
      <alignment/>
      <protection/>
    </xf>
    <xf numFmtId="0" fontId="32" fillId="14" borderId="48" xfId="0" applyFont="1" applyFill="1" applyBorder="1" applyAlignment="1" applyProtection="1">
      <alignment/>
      <protection/>
    </xf>
    <xf numFmtId="0" fontId="32" fillId="12" borderId="31" xfId="0" applyFont="1" applyFill="1" applyBorder="1" applyAlignment="1" applyProtection="1">
      <alignment/>
      <protection/>
    </xf>
    <xf numFmtId="0" fontId="32" fillId="4" borderId="36" xfId="0" applyFont="1" applyFill="1" applyBorder="1" applyAlignment="1" applyProtection="1">
      <alignment/>
      <protection/>
    </xf>
    <xf numFmtId="0" fontId="32" fillId="5" borderId="31" xfId="0" applyFont="1" applyFill="1" applyBorder="1" applyAlignment="1" applyProtection="1">
      <alignment/>
      <protection/>
    </xf>
    <xf numFmtId="0" fontId="32" fillId="14" borderId="47" xfId="0" applyFont="1" applyFill="1" applyBorder="1" applyAlignment="1" applyProtection="1">
      <alignment/>
      <protection/>
    </xf>
    <xf numFmtId="0" fontId="18" fillId="12" borderId="37" xfId="0" applyFont="1" applyFill="1" applyBorder="1" applyAlignment="1" applyProtection="1">
      <alignment/>
      <protection/>
    </xf>
    <xf numFmtId="0" fontId="18" fillId="4" borderId="37" xfId="0" applyFont="1" applyFill="1" applyBorder="1" applyAlignment="1" applyProtection="1">
      <alignment/>
      <protection/>
    </xf>
    <xf numFmtId="0" fontId="18" fillId="5" borderId="49" xfId="0" applyFont="1" applyFill="1" applyBorder="1" applyAlignment="1" applyProtection="1">
      <alignment/>
      <protection/>
    </xf>
    <xf numFmtId="0" fontId="18" fillId="14" borderId="37" xfId="0" applyFont="1" applyFill="1" applyBorder="1" applyAlignment="1" applyProtection="1">
      <alignment/>
      <protection/>
    </xf>
    <xf numFmtId="0" fontId="18" fillId="10" borderId="31" xfId="0" applyFont="1" applyFill="1" applyBorder="1" applyAlignment="1" applyProtection="1">
      <alignment/>
      <protection/>
    </xf>
    <xf numFmtId="0" fontId="18" fillId="0" borderId="4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8" fillId="0" borderId="31" xfId="0" applyFont="1" applyFill="1" applyBorder="1" applyAlignment="1" applyProtection="1">
      <alignment/>
      <protection/>
    </xf>
    <xf numFmtId="0" fontId="18" fillId="0" borderId="47"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6" fontId="0" fillId="14" borderId="59" xfId="0" applyNumberFormat="1" applyFont="1" applyFill="1" applyBorder="1" applyAlignment="1" applyProtection="1">
      <alignment/>
      <protection/>
    </xf>
    <xf numFmtId="16" fontId="0" fillId="14" borderId="48" xfId="0" applyNumberFormat="1" applyFont="1" applyFill="1" applyBorder="1" applyAlignment="1" applyProtection="1">
      <alignment/>
      <protection/>
    </xf>
    <xf numFmtId="16" fontId="0" fillId="14" borderId="37" xfId="0" applyNumberFormat="1" applyFont="1" applyFill="1" applyBorder="1" applyAlignment="1" applyProtection="1">
      <alignment/>
      <protection/>
    </xf>
    <xf numFmtId="16" fontId="0" fillId="14" borderId="31" xfId="0" applyNumberFormat="1" applyFont="1" applyFill="1" applyBorder="1" applyAlignment="1" applyProtection="1">
      <alignment/>
      <protection/>
    </xf>
    <xf numFmtId="0" fontId="0" fillId="5" borderId="36" xfId="0" applyFont="1" applyFill="1" applyBorder="1" applyAlignment="1" applyProtection="1">
      <alignment/>
      <protection/>
    </xf>
    <xf numFmtId="0" fontId="18" fillId="0" borderId="9" xfId="0" applyFont="1" applyFill="1" applyBorder="1" applyAlignment="1" applyProtection="1">
      <alignment/>
      <protection/>
    </xf>
    <xf numFmtId="0" fontId="38" fillId="0" borderId="9" xfId="0" applyFont="1" applyFill="1" applyBorder="1" applyAlignment="1" applyProtection="1">
      <alignment/>
      <protection/>
    </xf>
    <xf numFmtId="0" fontId="0" fillId="14" borderId="47" xfId="0" applyFont="1" applyFill="1" applyBorder="1" applyAlignment="1" applyProtection="1">
      <alignment/>
      <protection/>
    </xf>
    <xf numFmtId="0" fontId="0" fillId="0" borderId="9" xfId="0" applyFont="1" applyBorder="1" applyAlignment="1" applyProtection="1">
      <alignment/>
      <protection/>
    </xf>
    <xf numFmtId="0" fontId="0" fillId="0" borderId="44" xfId="0" applyFont="1" applyBorder="1" applyAlignment="1" applyProtection="1">
      <alignment/>
      <protection/>
    </xf>
    <xf numFmtId="0" fontId="0" fillId="0" borderId="18" xfId="0" applyFont="1" applyBorder="1" applyAlignment="1" applyProtection="1">
      <alignment/>
      <protection/>
    </xf>
    <xf numFmtId="0" fontId="1" fillId="0" borderId="44" xfId="0" applyFont="1" applyFill="1" applyBorder="1" applyAlignment="1" applyProtection="1">
      <alignment/>
      <protection/>
    </xf>
    <xf numFmtId="9" fontId="37" fillId="4" borderId="24" xfId="19" applyNumberFormat="1" applyFont="1" applyFill="1" applyBorder="1" applyAlignment="1">
      <alignment horizontal="left"/>
    </xf>
    <xf numFmtId="9" fontId="37" fillId="13" borderId="24" xfId="19" applyNumberFormat="1" applyFont="1" applyFill="1" applyBorder="1" applyAlignment="1">
      <alignment horizontal="left"/>
    </xf>
    <xf numFmtId="0" fontId="0"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4" fontId="9" fillId="0" borderId="22" xfId="0" applyNumberFormat="1" applyFont="1" applyBorder="1" applyAlignment="1">
      <alignment/>
    </xf>
    <xf numFmtId="0" fontId="0" fillId="0" borderId="31" xfId="0" applyBorder="1" applyAlignment="1">
      <alignment/>
    </xf>
    <xf numFmtId="9" fontId="14" fillId="0" borderId="44" xfId="0" applyNumberFormat="1" applyFont="1" applyBorder="1" applyAlignment="1" applyProtection="1">
      <alignment/>
      <protection/>
    </xf>
    <xf numFmtId="183" fontId="1" fillId="0" borderId="33" xfId="0" applyNumberFormat="1" applyFont="1" applyFill="1" applyBorder="1" applyAlignment="1">
      <alignment horizontal="right"/>
    </xf>
    <xf numFmtId="183" fontId="1" fillId="3" borderId="11" xfId="0" applyNumberFormat="1" applyFont="1" applyFill="1" applyBorder="1" applyAlignment="1" applyProtection="1">
      <alignment vertical="center"/>
      <protection locked="0"/>
    </xf>
    <xf numFmtId="0" fontId="1" fillId="3" borderId="20" xfId="0" applyFont="1" applyFill="1" applyBorder="1" applyAlignment="1" applyProtection="1">
      <alignment horizontal="center" vertical="center"/>
      <protection locked="0"/>
    </xf>
    <xf numFmtId="9" fontId="1" fillId="0" borderId="27" xfId="19" applyFont="1" applyFill="1" applyBorder="1" applyAlignment="1" applyProtection="1">
      <alignment horizontal="center" vertical="center"/>
      <protection/>
    </xf>
    <xf numFmtId="0" fontId="0" fillId="3" borderId="12" xfId="0" applyFont="1" applyFill="1" applyBorder="1" applyAlignment="1" applyProtection="1">
      <alignment horizontal="left" vertical="center"/>
      <protection locked="0"/>
    </xf>
    <xf numFmtId="0" fontId="8" fillId="0" borderId="55" xfId="0" applyFont="1" applyBorder="1" applyAlignment="1" applyProtection="1">
      <alignment horizontal="center"/>
      <protection/>
    </xf>
    <xf numFmtId="0" fontId="8" fillId="0" borderId="0" xfId="0" applyFont="1" applyBorder="1" applyAlignment="1" applyProtection="1">
      <alignment horizontal="center"/>
      <protection/>
    </xf>
    <xf numFmtId="0" fontId="1" fillId="3" borderId="3"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61" xfId="0" applyFont="1" applyFill="1" applyBorder="1" applyAlignment="1" applyProtection="1">
      <alignment horizontal="left" vertical="center"/>
      <protection locked="0"/>
    </xf>
    <xf numFmtId="14" fontId="1" fillId="3" borderId="6" xfId="0" applyNumberFormat="1" applyFont="1" applyFill="1" applyBorder="1" applyAlignment="1" applyProtection="1">
      <alignment horizontal="left"/>
      <protection locked="0"/>
    </xf>
    <xf numFmtId="14" fontId="1" fillId="3" borderId="6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60"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1" fillId="3" borderId="15" xfId="0" applyFont="1" applyFill="1" applyBorder="1" applyAlignment="1" applyProtection="1">
      <alignment horizontal="right"/>
      <protection locked="0"/>
    </xf>
    <xf numFmtId="0" fontId="1" fillId="3" borderId="54" xfId="0" applyFont="1" applyFill="1" applyBorder="1" applyAlignment="1" applyProtection="1">
      <alignment horizontal="right"/>
      <protection locked="0"/>
    </xf>
    <xf numFmtId="0" fontId="1" fillId="3" borderId="52" xfId="0" applyFont="1" applyFill="1" applyBorder="1" applyAlignment="1" applyProtection="1">
      <alignment horizontal="right"/>
      <protection locked="0"/>
    </xf>
    <xf numFmtId="0" fontId="1" fillId="0" borderId="7"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locked="0"/>
    </xf>
    <xf numFmtId="0" fontId="0" fillId="3" borderId="63" xfId="0" applyFont="1" applyFill="1" applyBorder="1" applyAlignment="1" applyProtection="1">
      <alignment horizontal="left" vertical="center"/>
      <protection locked="0"/>
    </xf>
    <xf numFmtId="0" fontId="8" fillId="0" borderId="31"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0" fillId="12" borderId="64" xfId="0" applyFill="1" applyBorder="1" applyAlignment="1">
      <alignment horizontal="left"/>
    </xf>
    <xf numFmtId="0" fontId="0" fillId="12" borderId="64" xfId="0" applyFill="1" applyBorder="1" applyAlignment="1">
      <alignment horizontal="left" wrapText="1"/>
    </xf>
    <xf numFmtId="0" fontId="8" fillId="4" borderId="31" xfId="0" applyFont="1" applyFill="1" applyBorder="1" applyAlignment="1">
      <alignment horizontal="center"/>
    </xf>
    <xf numFmtId="0" fontId="8" fillId="4" borderId="24" xfId="0" applyFont="1" applyFill="1" applyBorder="1" applyAlignment="1">
      <alignment horizontal="center"/>
    </xf>
    <xf numFmtId="0" fontId="8" fillId="4" borderId="1" xfId="0" applyFont="1" applyFill="1" applyBorder="1" applyAlignment="1">
      <alignment horizontal="center"/>
    </xf>
    <xf numFmtId="0" fontId="8" fillId="4" borderId="38" xfId="0" applyFont="1" applyFill="1" applyBorder="1" applyAlignment="1">
      <alignment horizontal="center"/>
    </xf>
    <xf numFmtId="0" fontId="8" fillId="4" borderId="37" xfId="0" applyFont="1" applyFill="1" applyBorder="1" applyAlignment="1">
      <alignment horizontal="center"/>
    </xf>
    <xf numFmtId="0" fontId="8" fillId="4" borderId="33" xfId="0" applyFont="1" applyFill="1" applyBorder="1" applyAlignment="1">
      <alignment horizontal="center"/>
    </xf>
    <xf numFmtId="0" fontId="1" fillId="12" borderId="6" xfId="0" applyFont="1" applyFill="1" applyBorder="1" applyAlignment="1">
      <alignment horizontal="left"/>
    </xf>
    <xf numFmtId="0" fontId="1" fillId="12" borderId="58" xfId="0" applyFont="1" applyFill="1" applyBorder="1" applyAlignment="1">
      <alignment horizontal="left"/>
    </xf>
    <xf numFmtId="0" fontId="9" fillId="12" borderId="43" xfId="0" applyFont="1" applyFill="1" applyBorder="1" applyAlignment="1">
      <alignment horizontal="left"/>
    </xf>
    <xf numFmtId="0" fontId="9" fillId="12" borderId="60" xfId="0" applyFont="1" applyFill="1" applyBorder="1" applyAlignment="1">
      <alignment horizontal="left"/>
    </xf>
    <xf numFmtId="0" fontId="9" fillId="12" borderId="22" xfId="0" applyFont="1" applyFill="1" applyBorder="1" applyAlignment="1">
      <alignment horizontal="left" vertical="center" wrapText="1"/>
    </xf>
    <xf numFmtId="0" fontId="9" fillId="12" borderId="61" xfId="0" applyFont="1" applyFill="1" applyBorder="1" applyAlignment="1">
      <alignment horizontal="left" vertical="center" wrapText="1"/>
    </xf>
    <xf numFmtId="0" fontId="9" fillId="12" borderId="58" xfId="0" applyFont="1" applyFill="1" applyBorder="1" applyAlignment="1">
      <alignment horizontal="left" vertical="center" wrapText="1"/>
    </xf>
    <xf numFmtId="0" fontId="9" fillId="12" borderId="62" xfId="0" applyFont="1" applyFill="1" applyBorder="1" applyAlignment="1">
      <alignment horizontal="left" vertical="center" wrapText="1"/>
    </xf>
    <xf numFmtId="0" fontId="1" fillId="4" borderId="4" xfId="0" applyFont="1" applyFill="1" applyBorder="1" applyAlignment="1">
      <alignment horizontal="left"/>
    </xf>
    <xf numFmtId="0" fontId="1" fillId="4" borderId="22" xfId="0" applyFont="1" applyFill="1" applyBorder="1" applyAlignment="1">
      <alignment horizontal="left"/>
    </xf>
    <xf numFmtId="0" fontId="1" fillId="13" borderId="4" xfId="0" applyFont="1" applyFill="1" applyBorder="1" applyAlignment="1">
      <alignment horizontal="left"/>
    </xf>
    <xf numFmtId="0" fontId="1" fillId="13" borderId="22"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575"/>
          <c:w val="0.96025"/>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Analysetabelle!$C$98:$C$111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Analysetabelle!$D$98:$D$111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Analysetabelle!$E$98:$E$111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Analysetabelle!$F$98:$F$111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35789167"/>
        <c:axId val="53667048"/>
      </c:barChart>
      <c:catAx>
        <c:axId val="35789167"/>
        <c:scaling>
          <c:orientation val="minMax"/>
        </c:scaling>
        <c:axPos val="l"/>
        <c:delete val="0"/>
        <c:numFmt formatCode="General" sourceLinked="1"/>
        <c:majorTickMark val="none"/>
        <c:minorTickMark val="none"/>
        <c:tickLblPos val="nextTo"/>
        <c:spPr>
          <a:ln w="3175">
            <a:noFill/>
          </a:ln>
        </c:spPr>
        <c:crossAx val="53667048"/>
        <c:crosses val="autoZero"/>
        <c:auto val="1"/>
        <c:lblOffset val="100"/>
        <c:noMultiLvlLbl val="0"/>
      </c:catAx>
      <c:valAx>
        <c:axId val="53667048"/>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35789167"/>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
          <c:w val="0.966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Analysetabelle!$A$176:$A$179</c:f>
              <c:strCache>
                <c:ptCount val="4"/>
                <c:pt idx="0">
                  <c:v>exigeant (peu flexible)</c:v>
                </c:pt>
                <c:pt idx="1">
                  <c:v>plutôt exigeant</c:v>
                </c:pt>
                <c:pt idx="2">
                  <c:v>plutôt peu exigeant</c:v>
                </c:pt>
                <c:pt idx="3">
                  <c:v>peu exigeant (flexible)</c:v>
                </c:pt>
              </c:strCache>
            </c:strRef>
          </c:cat>
          <c:val>
            <c:numRef>
              <c:f>Analysetabelle!$B$176:$B$179</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Analysetabelle!$A$176:$A$179</c:f>
              <c:strCache>
                <c:ptCount val="4"/>
                <c:pt idx="0">
                  <c:v>exigeant (peu flexible)</c:v>
                </c:pt>
                <c:pt idx="1">
                  <c:v>plutôt exigeant</c:v>
                </c:pt>
                <c:pt idx="2">
                  <c:v>plutôt peu exigeant</c:v>
                </c:pt>
                <c:pt idx="3">
                  <c:v>peu exigeant (flexible)</c:v>
                </c:pt>
              </c:strCache>
            </c:strRef>
          </c:cat>
          <c:val>
            <c:numRef>
              <c:f>Analysetabelle!$C$176:$C$179</c:f>
              <c:numCache>
                <c:ptCount val="4"/>
                <c:pt idx="0">
                  <c:v>10</c:v>
                </c:pt>
                <c:pt idx="1">
                  <c:v>10</c:v>
                </c:pt>
                <c:pt idx="2">
                  <c:v>10</c:v>
                </c:pt>
                <c:pt idx="3">
                  <c:v>10</c:v>
                </c:pt>
              </c:numCache>
            </c:numRef>
          </c:val>
        </c:ser>
        <c:axId val="13241385"/>
        <c:axId val="52063602"/>
      </c:barChart>
      <c:catAx>
        <c:axId val="13241385"/>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063602"/>
        <c:crosses val="autoZero"/>
        <c:auto val="1"/>
        <c:lblOffset val="100"/>
        <c:noMultiLvlLbl val="0"/>
      </c:catAx>
      <c:valAx>
        <c:axId val="52063602"/>
        <c:scaling>
          <c:orientation val="minMax"/>
          <c:max val="8"/>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13241385"/>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
          <c:h val="0.866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Analysetabelle!$C$183:$C$192</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Analysetabelle!$D$183:$D$192</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Analysetabelle!$E$183:$E$192</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Analysetabelle!$F$183:$F$192</c:f>
              <c:numCache>
                <c:ptCount val="10"/>
                <c:pt idx="0">
                  <c:v>0</c:v>
                </c:pt>
                <c:pt idx="1">
                  <c:v>0</c:v>
                </c:pt>
                <c:pt idx="2">
                  <c:v>0</c:v>
                </c:pt>
                <c:pt idx="3">
                  <c:v>0</c:v>
                </c:pt>
                <c:pt idx="4">
                  <c:v>0</c:v>
                </c:pt>
                <c:pt idx="5">
                  <c:v>0</c:v>
                </c:pt>
                <c:pt idx="6">
                  <c:v>0</c:v>
                </c:pt>
                <c:pt idx="7">
                  <c:v>0</c:v>
                </c:pt>
                <c:pt idx="8">
                  <c:v>0</c:v>
                </c:pt>
                <c:pt idx="9">
                  <c:v>0</c:v>
                </c:pt>
              </c:numCache>
            </c:numRef>
          </c:val>
        </c:ser>
        <c:overlap val="100"/>
        <c:axId val="65919235"/>
        <c:axId val="56402204"/>
      </c:barChart>
      <c:catAx>
        <c:axId val="65919235"/>
        <c:scaling>
          <c:orientation val="minMax"/>
        </c:scaling>
        <c:axPos val="l"/>
        <c:delete val="0"/>
        <c:numFmt formatCode="General" sourceLinked="1"/>
        <c:majorTickMark val="none"/>
        <c:minorTickMark val="none"/>
        <c:tickLblPos val="nextTo"/>
        <c:spPr>
          <a:ln w="3175">
            <a:noFill/>
          </a:ln>
        </c:spPr>
        <c:crossAx val="56402204"/>
        <c:crosses val="autoZero"/>
        <c:auto val="1"/>
        <c:lblOffset val="100"/>
        <c:noMultiLvlLbl val="0"/>
      </c:catAx>
      <c:valAx>
        <c:axId val="56402204"/>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65919235"/>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3775"/>
          <c:w val="0.93"/>
          <c:h val="0.962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00"/>
              </a:solidFill>
            </c:spPr>
          </c:dPt>
          <c:dPt>
            <c:idx val="1"/>
            <c:invertIfNegative val="0"/>
            <c:spPr>
              <a:solidFill>
                <a:srgbClr val="CCFFCC"/>
              </a:solidFill>
            </c:spPr>
          </c:dPt>
          <c:dPt>
            <c:idx val="2"/>
            <c:invertIfNegative val="0"/>
            <c:spPr>
              <a:solidFill>
                <a:srgbClr val="00FF00"/>
              </a:solidFill>
            </c:spPr>
          </c:dPt>
          <c:dPt>
            <c:idx val="3"/>
            <c:invertIfNegative val="0"/>
            <c:spPr>
              <a:solidFill>
                <a:srgbClr val="99CC00"/>
              </a:solidFill>
            </c:spPr>
          </c:dPt>
          <c:dPt>
            <c:idx val="4"/>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Analysetabelle!$B$87:$B$91</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Analysetabelle!$C$87:$C$91</c:f>
              <c:numCache>
                <c:ptCount val="5"/>
                <c:pt idx="0">
                  <c:v>13</c:v>
                </c:pt>
                <c:pt idx="1">
                  <c:v>14</c:v>
                </c:pt>
                <c:pt idx="2">
                  <c:v>14</c:v>
                </c:pt>
                <c:pt idx="3">
                  <c:v>14</c:v>
                </c:pt>
                <c:pt idx="4">
                  <c:v>14</c:v>
                </c:pt>
              </c:numCache>
            </c:numRef>
          </c:val>
        </c:ser>
        <c:axId val="37857789"/>
        <c:axId val="5175782"/>
      </c:barChart>
      <c:catAx>
        <c:axId val="37857789"/>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75782"/>
        <c:crosses val="autoZero"/>
        <c:auto val="1"/>
        <c:lblOffset val="100"/>
        <c:noMultiLvlLbl val="0"/>
      </c:catAx>
      <c:valAx>
        <c:axId val="5175782"/>
        <c:scaling>
          <c:orientation val="minMax"/>
          <c:max val="12"/>
        </c:scaling>
        <c:axPos val="b"/>
        <c:delete val="1"/>
        <c:majorTickMark val="out"/>
        <c:minorTickMark val="none"/>
        <c:tickLblPos val="nextTo"/>
        <c:crossAx val="37857789"/>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Analysetabelle!$D$116:$D$126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Analysetabelle!$E$116:$E$126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Analysetabelle!$F$116:$F$126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Analysetabelle!$G$116:$G$126</c:f>
              <c:numCache>
                <c:ptCount val="11"/>
                <c:pt idx="0">
                  <c:v>0</c:v>
                </c:pt>
                <c:pt idx="1">
                  <c:v>0</c:v>
                </c:pt>
                <c:pt idx="2">
                  <c:v>0</c:v>
                </c:pt>
                <c:pt idx="3">
                  <c:v>0</c:v>
                </c:pt>
                <c:pt idx="4">
                  <c:v>0</c:v>
                </c:pt>
                <c:pt idx="5">
                  <c:v>0</c:v>
                </c:pt>
                <c:pt idx="6">
                  <c:v>0</c:v>
                </c:pt>
                <c:pt idx="7">
                  <c:v>0</c:v>
                </c:pt>
                <c:pt idx="8">
                  <c:v>0</c:v>
                </c:pt>
                <c:pt idx="9">
                  <c:v>0</c:v>
                </c:pt>
                <c:pt idx="10">
                  <c:v>0</c:v>
                </c:pt>
              </c:numCache>
            </c:numRef>
          </c:val>
        </c:ser>
        <c:axId val="46582039"/>
        <c:axId val="16585168"/>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Analysetabelle!$B$116:$B$126</c:f>
              <c:strCache/>
            </c:strRef>
          </c:cat>
          <c:val>
            <c:numRef>
              <c:f>Analysetabelle!$C$116:$C$126</c:f>
              <c:numCache>
                <c:ptCount val="11"/>
                <c:pt idx="0">
                  <c:v>0</c:v>
                </c:pt>
                <c:pt idx="1">
                  <c:v>0</c:v>
                </c:pt>
                <c:pt idx="2">
                  <c:v>0</c:v>
                </c:pt>
                <c:pt idx="3">
                  <c:v>0</c:v>
                </c:pt>
                <c:pt idx="4">
                  <c:v>0</c:v>
                </c:pt>
                <c:pt idx="5">
                  <c:v>0</c:v>
                </c:pt>
                <c:pt idx="6">
                  <c:v>0</c:v>
                </c:pt>
                <c:pt idx="7">
                  <c:v>0</c:v>
                </c:pt>
                <c:pt idx="8">
                  <c:v>0</c:v>
                </c:pt>
                <c:pt idx="9">
                  <c:v>0</c:v>
                </c:pt>
                <c:pt idx="10">
                  <c:v>0</c:v>
                </c:pt>
              </c:numCache>
            </c:numRef>
          </c:val>
        </c:ser>
        <c:axId val="46582039"/>
        <c:axId val="16585168"/>
      </c:barChart>
      <c:catAx>
        <c:axId val="46582039"/>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16585168"/>
        <c:crosses val="autoZero"/>
        <c:auto val="1"/>
        <c:lblOffset val="100"/>
        <c:noMultiLvlLbl val="0"/>
      </c:catAx>
      <c:valAx>
        <c:axId val="16585168"/>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46582039"/>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1600200</xdr:colOff>
      <xdr:row>4</xdr:row>
      <xdr:rowOff>85725</xdr:rowOff>
    </xdr:to>
    <xdr:pic>
      <xdr:nvPicPr>
        <xdr:cNvPr id="1" name="Picture 1"/>
        <xdr:cNvPicPr preferRelativeResize="1">
          <a:picLocks noChangeAspect="1"/>
        </xdr:cNvPicPr>
      </xdr:nvPicPr>
      <xdr:blipFill>
        <a:blip r:embed="rId1"/>
        <a:stretch>
          <a:fillRect/>
        </a:stretch>
      </xdr:blipFill>
      <xdr:spPr>
        <a:xfrm>
          <a:off x="142875" y="9525"/>
          <a:ext cx="1600200" cy="723900"/>
        </a:xfrm>
        <a:prstGeom prst="rect">
          <a:avLst/>
        </a:prstGeom>
        <a:noFill/>
        <a:ln w="9525" cmpd="sng">
          <a:noFill/>
        </a:ln>
      </xdr:spPr>
    </xdr:pic>
    <xdr:clientData/>
  </xdr:twoCellAnchor>
  <xdr:twoCellAnchor editAs="oneCell">
    <xdr:from>
      <xdr:col>1</xdr:col>
      <xdr:colOff>4362450</xdr:colOff>
      <xdr:row>0</xdr:row>
      <xdr:rowOff>0</xdr:rowOff>
    </xdr:from>
    <xdr:to>
      <xdr:col>1</xdr:col>
      <xdr:colOff>5781675</xdr:colOff>
      <xdr:row>4</xdr:row>
      <xdr:rowOff>85725</xdr:rowOff>
    </xdr:to>
    <xdr:pic>
      <xdr:nvPicPr>
        <xdr:cNvPr id="2" name="Picture 2"/>
        <xdr:cNvPicPr preferRelativeResize="1">
          <a:picLocks noChangeAspect="1"/>
        </xdr:cNvPicPr>
      </xdr:nvPicPr>
      <xdr:blipFill>
        <a:blip r:embed="rId2"/>
        <a:stretch>
          <a:fillRect/>
        </a:stretch>
      </xdr:blipFill>
      <xdr:spPr>
        <a:xfrm>
          <a:off x="4505325" y="0"/>
          <a:ext cx="1419225" cy="733425"/>
        </a:xfrm>
        <a:prstGeom prst="rect">
          <a:avLst/>
        </a:prstGeom>
        <a:noFill/>
        <a:ln w="9525" cmpd="sng">
          <a:noFill/>
        </a:ln>
      </xdr:spPr>
    </xdr:pic>
    <xdr:clientData/>
  </xdr:twoCellAnchor>
  <xdr:twoCellAnchor editAs="oneCell">
    <xdr:from>
      <xdr:col>1</xdr:col>
      <xdr:colOff>85725</xdr:colOff>
      <xdr:row>10</xdr:row>
      <xdr:rowOff>57150</xdr:rowOff>
    </xdr:from>
    <xdr:to>
      <xdr:col>1</xdr:col>
      <xdr:colOff>5600700</xdr:colOff>
      <xdr:row>10</xdr:row>
      <xdr:rowOff>447675</xdr:rowOff>
    </xdr:to>
    <xdr:pic>
      <xdr:nvPicPr>
        <xdr:cNvPr id="3" name="Picture 3"/>
        <xdr:cNvPicPr preferRelativeResize="1">
          <a:picLocks noChangeAspect="1"/>
        </xdr:cNvPicPr>
      </xdr:nvPicPr>
      <xdr:blipFill>
        <a:blip r:embed="rId3"/>
        <a:stretch>
          <a:fillRect/>
        </a:stretch>
      </xdr:blipFill>
      <xdr:spPr>
        <a:xfrm>
          <a:off x="228600" y="2200275"/>
          <a:ext cx="5514975" cy="390525"/>
        </a:xfrm>
        <a:prstGeom prst="rect">
          <a:avLst/>
        </a:prstGeom>
        <a:noFill/>
        <a:ln w="9525" cmpd="sng">
          <a:noFill/>
        </a:ln>
      </xdr:spPr>
    </xdr:pic>
    <xdr:clientData/>
  </xdr:twoCellAnchor>
  <xdr:twoCellAnchor editAs="oneCell">
    <xdr:from>
      <xdr:col>0</xdr:col>
      <xdr:colOff>95250</xdr:colOff>
      <xdr:row>13</xdr:row>
      <xdr:rowOff>104775</xdr:rowOff>
    </xdr:from>
    <xdr:to>
      <xdr:col>1</xdr:col>
      <xdr:colOff>5819775</xdr:colOff>
      <xdr:row>13</xdr:row>
      <xdr:rowOff>1485900</xdr:rowOff>
    </xdr:to>
    <xdr:pic>
      <xdr:nvPicPr>
        <xdr:cNvPr id="4" name="Picture 6"/>
        <xdr:cNvPicPr preferRelativeResize="1">
          <a:picLocks noChangeAspect="1"/>
        </xdr:cNvPicPr>
      </xdr:nvPicPr>
      <xdr:blipFill>
        <a:blip r:embed="rId4"/>
        <a:stretch>
          <a:fillRect/>
        </a:stretch>
      </xdr:blipFill>
      <xdr:spPr>
        <a:xfrm>
          <a:off x="95250" y="3876675"/>
          <a:ext cx="58674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78</xdr:row>
      <xdr:rowOff>152400</xdr:rowOff>
    </xdr:from>
    <xdr:to>
      <xdr:col>0</xdr:col>
      <xdr:colOff>2628900</xdr:colOff>
      <xdr:row>79</xdr:row>
      <xdr:rowOff>161925</xdr:rowOff>
    </xdr:to>
    <xdr:sp>
      <xdr:nvSpPr>
        <xdr:cNvPr id="1" name="TextBox 3"/>
        <xdr:cNvSpPr txBox="1">
          <a:spLocks noChangeArrowheads="1"/>
        </xdr:cNvSpPr>
      </xdr:nvSpPr>
      <xdr:spPr>
        <a:xfrm>
          <a:off x="676275" y="13030200"/>
          <a:ext cx="1952625" cy="171450"/>
        </a:xfrm>
        <a:prstGeom prst="rect">
          <a:avLst/>
        </a:prstGeom>
        <a:noFill/>
        <a:ln w="9525" cmpd="sng">
          <a:noFill/>
        </a:ln>
      </xdr:spPr>
      <xdr:txBody>
        <a:bodyPr vertOverflow="clip" wrap="square"/>
        <a:p>
          <a:pPr algn="r">
            <a:defRPr/>
          </a:pPr>
          <a:r>
            <a:rPr lang="en-US" cap="none" sz="1000" b="0" i="0" u="none" baseline="0">
              <a:solidFill>
                <a:srgbClr val="0000FF"/>
              </a:solidFill>
              <a:latin typeface="Arial"/>
              <a:ea typeface="Arial"/>
              <a:cs typeface="Arial"/>
            </a:rPr>
            <a:t>selon informations plus haut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37</xdr:row>
      <xdr:rowOff>66675</xdr:rowOff>
    </xdr:from>
    <xdr:to>
      <xdr:col>14</xdr:col>
      <xdr:colOff>9525</xdr:colOff>
      <xdr:row>59</xdr:row>
      <xdr:rowOff>28575</xdr:rowOff>
    </xdr:to>
    <xdr:sp>
      <xdr:nvSpPr>
        <xdr:cNvPr id="1" name="Rectangle 1"/>
        <xdr:cNvSpPr>
          <a:spLocks/>
        </xdr:cNvSpPr>
      </xdr:nvSpPr>
      <xdr:spPr>
        <a:xfrm>
          <a:off x="9048750" y="5543550"/>
          <a:ext cx="1047750" cy="35242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828675</xdr:colOff>
      <xdr:row>37</xdr:row>
      <xdr:rowOff>66675</xdr:rowOff>
    </xdr:from>
    <xdr:to>
      <xdr:col>15</xdr:col>
      <xdr:colOff>66675</xdr:colOff>
      <xdr:row>59</xdr:row>
      <xdr:rowOff>28575</xdr:rowOff>
    </xdr:to>
    <xdr:sp>
      <xdr:nvSpPr>
        <xdr:cNvPr id="2" name="Rectangle 2"/>
        <xdr:cNvSpPr>
          <a:spLocks/>
        </xdr:cNvSpPr>
      </xdr:nvSpPr>
      <xdr:spPr>
        <a:xfrm>
          <a:off x="10077450" y="5543550"/>
          <a:ext cx="990600" cy="352425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xdr:row>
      <xdr:rowOff>66675</xdr:rowOff>
    </xdr:from>
    <xdr:to>
      <xdr:col>16</xdr:col>
      <xdr:colOff>142875</xdr:colOff>
      <xdr:row>59</xdr:row>
      <xdr:rowOff>19050</xdr:rowOff>
    </xdr:to>
    <xdr:sp>
      <xdr:nvSpPr>
        <xdr:cNvPr id="3" name="Rectangle 3"/>
        <xdr:cNvSpPr>
          <a:spLocks/>
        </xdr:cNvSpPr>
      </xdr:nvSpPr>
      <xdr:spPr>
        <a:xfrm>
          <a:off x="11049000" y="5543550"/>
          <a:ext cx="100965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37</xdr:row>
      <xdr:rowOff>66675</xdr:rowOff>
    </xdr:from>
    <xdr:to>
      <xdr:col>16</xdr:col>
      <xdr:colOff>1076325</xdr:colOff>
      <xdr:row>59</xdr:row>
      <xdr:rowOff>9525</xdr:rowOff>
    </xdr:to>
    <xdr:sp>
      <xdr:nvSpPr>
        <xdr:cNvPr id="4" name="Rectangle 4"/>
        <xdr:cNvSpPr>
          <a:spLocks/>
        </xdr:cNvSpPr>
      </xdr:nvSpPr>
      <xdr:spPr>
        <a:xfrm>
          <a:off x="11991975" y="5543550"/>
          <a:ext cx="1000125" cy="35052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36</xdr:row>
      <xdr:rowOff>152400</xdr:rowOff>
    </xdr:from>
    <xdr:to>
      <xdr:col>3</xdr:col>
      <xdr:colOff>657225</xdr:colOff>
      <xdr:row>59</xdr:row>
      <xdr:rowOff>0</xdr:rowOff>
    </xdr:to>
    <xdr:sp>
      <xdr:nvSpPr>
        <xdr:cNvPr id="5" name="Rectangle 5"/>
        <xdr:cNvSpPr>
          <a:spLocks/>
        </xdr:cNvSpPr>
      </xdr:nvSpPr>
      <xdr:spPr>
        <a:xfrm>
          <a:off x="2400300" y="5467350"/>
          <a:ext cx="942975" cy="3571875"/>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36</xdr:row>
      <xdr:rowOff>152400</xdr:rowOff>
    </xdr:from>
    <xdr:to>
      <xdr:col>5</xdr:col>
      <xdr:colOff>9525</xdr:colOff>
      <xdr:row>59</xdr:row>
      <xdr:rowOff>9525</xdr:rowOff>
    </xdr:to>
    <xdr:sp>
      <xdr:nvSpPr>
        <xdr:cNvPr id="6" name="Rectangle 6"/>
        <xdr:cNvSpPr>
          <a:spLocks/>
        </xdr:cNvSpPr>
      </xdr:nvSpPr>
      <xdr:spPr>
        <a:xfrm>
          <a:off x="3333750" y="5467350"/>
          <a:ext cx="895350" cy="358140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152400</xdr:rowOff>
    </xdr:from>
    <xdr:to>
      <xdr:col>6</xdr:col>
      <xdr:colOff>152400</xdr:colOff>
      <xdr:row>59</xdr:row>
      <xdr:rowOff>9525</xdr:rowOff>
    </xdr:to>
    <xdr:sp>
      <xdr:nvSpPr>
        <xdr:cNvPr id="7" name="Rectangle 7"/>
        <xdr:cNvSpPr>
          <a:spLocks/>
        </xdr:cNvSpPr>
      </xdr:nvSpPr>
      <xdr:spPr>
        <a:xfrm>
          <a:off x="4229100" y="5467350"/>
          <a:ext cx="914400" cy="358140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36</xdr:row>
      <xdr:rowOff>152400</xdr:rowOff>
    </xdr:from>
    <xdr:to>
      <xdr:col>6</xdr:col>
      <xdr:colOff>1076325</xdr:colOff>
      <xdr:row>59</xdr:row>
      <xdr:rowOff>0</xdr:rowOff>
    </xdr:to>
    <xdr:sp>
      <xdr:nvSpPr>
        <xdr:cNvPr id="8" name="Rectangle 8"/>
        <xdr:cNvSpPr>
          <a:spLocks/>
        </xdr:cNvSpPr>
      </xdr:nvSpPr>
      <xdr:spPr>
        <a:xfrm>
          <a:off x="5133975" y="5467350"/>
          <a:ext cx="933450" cy="35718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36</xdr:row>
      <xdr:rowOff>152400</xdr:rowOff>
    </xdr:from>
    <xdr:to>
      <xdr:col>6</xdr:col>
      <xdr:colOff>1104900</xdr:colOff>
      <xdr:row>62</xdr:row>
      <xdr:rowOff>0</xdr:rowOff>
    </xdr:to>
    <xdr:graphicFrame>
      <xdr:nvGraphicFramePr>
        <xdr:cNvPr id="9" name="Chart 9"/>
        <xdr:cNvGraphicFramePr/>
      </xdr:nvGraphicFramePr>
      <xdr:xfrm>
        <a:off x="600075" y="5467350"/>
        <a:ext cx="5495925" cy="4057650"/>
      </xdr:xfrm>
      <a:graphic>
        <a:graphicData uri="http://schemas.openxmlformats.org/drawingml/2006/chart">
          <c:chart xmlns:c="http://schemas.openxmlformats.org/drawingml/2006/chart" r:id="rId1"/>
        </a:graphicData>
      </a:graphic>
    </xdr:graphicFrame>
    <xdr:clientData/>
  </xdr:twoCellAnchor>
  <xdr:oneCellAnchor>
    <xdr:from>
      <xdr:col>38</xdr:col>
      <xdr:colOff>285750</xdr:colOff>
      <xdr:row>892</xdr:row>
      <xdr:rowOff>57150</xdr:rowOff>
    </xdr:from>
    <xdr:ext cx="1581150" cy="219075"/>
    <xdr:sp>
      <xdr:nvSpPr>
        <xdr:cNvPr id="10" name="TextBox 10"/>
        <xdr:cNvSpPr txBox="1">
          <a:spLocks noChangeArrowheads="1"/>
        </xdr:cNvSpPr>
      </xdr:nvSpPr>
      <xdr:spPr>
        <a:xfrm>
          <a:off x="29289375" y="140589000"/>
          <a:ext cx="1581150"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38</xdr:col>
      <xdr:colOff>285750</xdr:colOff>
      <xdr:row>892</xdr:row>
      <xdr:rowOff>57150</xdr:rowOff>
    </xdr:from>
    <xdr:ext cx="1409700" cy="219075"/>
    <xdr:sp>
      <xdr:nvSpPr>
        <xdr:cNvPr id="11" name="TextBox 11"/>
        <xdr:cNvSpPr txBox="1">
          <a:spLocks noChangeArrowheads="1"/>
        </xdr:cNvSpPr>
      </xdr:nvSpPr>
      <xdr:spPr>
        <a:xfrm>
          <a:off x="29289375" y="140589000"/>
          <a:ext cx="1409700"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9</xdr:col>
      <xdr:colOff>266700</xdr:colOff>
      <xdr:row>17</xdr:row>
      <xdr:rowOff>9525</xdr:rowOff>
    </xdr:from>
    <xdr:to>
      <xdr:col>16</xdr:col>
      <xdr:colOff>1066800</xdr:colOff>
      <xdr:row>25</xdr:row>
      <xdr:rowOff>142875</xdr:rowOff>
    </xdr:to>
    <xdr:graphicFrame>
      <xdr:nvGraphicFramePr>
        <xdr:cNvPr id="12" name="Chart 13"/>
        <xdr:cNvGraphicFramePr/>
      </xdr:nvGraphicFramePr>
      <xdr:xfrm>
        <a:off x="6819900" y="3676650"/>
        <a:ext cx="6162675" cy="1428750"/>
      </xdr:xfrm>
      <a:graphic>
        <a:graphicData uri="http://schemas.openxmlformats.org/drawingml/2006/chart">
          <c:chart xmlns:c="http://schemas.openxmlformats.org/drawingml/2006/chart" r:id="rId2"/>
        </a:graphicData>
      </a:graphic>
    </xdr:graphicFrame>
    <xdr:clientData/>
  </xdr:twoCellAnchor>
  <xdr:twoCellAnchor>
    <xdr:from>
      <xdr:col>10</xdr:col>
      <xdr:colOff>695325</xdr:colOff>
      <xdr:row>36</xdr:row>
      <xdr:rowOff>142875</xdr:rowOff>
    </xdr:from>
    <xdr:to>
      <xdr:col>16</xdr:col>
      <xdr:colOff>1047750</xdr:colOff>
      <xdr:row>61</xdr:row>
      <xdr:rowOff>133350</xdr:rowOff>
    </xdr:to>
    <xdr:graphicFrame>
      <xdr:nvGraphicFramePr>
        <xdr:cNvPr id="13" name="Chart 14"/>
        <xdr:cNvGraphicFramePr/>
      </xdr:nvGraphicFramePr>
      <xdr:xfrm>
        <a:off x="7515225" y="5457825"/>
        <a:ext cx="5448300" cy="4038600"/>
      </xdr:xfrm>
      <a:graphic>
        <a:graphicData uri="http://schemas.openxmlformats.org/drawingml/2006/chart">
          <c:chart xmlns:c="http://schemas.openxmlformats.org/drawingml/2006/chart" r:id="rId3"/>
        </a:graphicData>
      </a:graphic>
    </xdr:graphicFrame>
    <xdr:clientData/>
  </xdr:twoCellAnchor>
  <xdr:oneCellAnchor>
    <xdr:from>
      <xdr:col>38</xdr:col>
      <xdr:colOff>285750</xdr:colOff>
      <xdr:row>880</xdr:row>
      <xdr:rowOff>57150</xdr:rowOff>
    </xdr:from>
    <xdr:ext cx="809625" cy="219075"/>
    <xdr:sp>
      <xdr:nvSpPr>
        <xdr:cNvPr id="14" name="TextBox 15"/>
        <xdr:cNvSpPr txBox="1">
          <a:spLocks noChangeArrowheads="1"/>
        </xdr:cNvSpPr>
      </xdr:nvSpPr>
      <xdr:spPr>
        <a:xfrm>
          <a:off x="29289375" y="138645900"/>
          <a:ext cx="809625"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38</xdr:col>
      <xdr:colOff>285750</xdr:colOff>
      <xdr:row>880</xdr:row>
      <xdr:rowOff>57150</xdr:rowOff>
    </xdr:from>
    <xdr:ext cx="1171575" cy="219075"/>
    <xdr:sp>
      <xdr:nvSpPr>
        <xdr:cNvPr id="15" name="TextBox 16"/>
        <xdr:cNvSpPr txBox="1">
          <a:spLocks noChangeArrowheads="1"/>
        </xdr:cNvSpPr>
      </xdr:nvSpPr>
      <xdr:spPr>
        <a:xfrm>
          <a:off x="29289375" y="138645900"/>
          <a:ext cx="1171575"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oneCellAnchor>
    <xdr:from>
      <xdr:col>2</xdr:col>
      <xdr:colOff>495300</xdr:colOff>
      <xdr:row>60</xdr:row>
      <xdr:rowOff>57150</xdr:rowOff>
    </xdr:from>
    <xdr:ext cx="1257300" cy="219075"/>
    <xdr:sp>
      <xdr:nvSpPr>
        <xdr:cNvPr id="16" name="TextBox 17"/>
        <xdr:cNvSpPr txBox="1">
          <a:spLocks noChangeArrowheads="1"/>
        </xdr:cNvSpPr>
      </xdr:nvSpPr>
      <xdr:spPr>
        <a:xfrm>
          <a:off x="2409825" y="9258300"/>
          <a:ext cx="1257300" cy="2190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Potentiel faible</a:t>
          </a:r>
        </a:p>
      </xdr:txBody>
    </xdr:sp>
    <xdr:clientData/>
  </xdr:oneCellAnchor>
  <xdr:oneCellAnchor>
    <xdr:from>
      <xdr:col>5</xdr:col>
      <xdr:colOff>342900</xdr:colOff>
      <xdr:row>60</xdr:row>
      <xdr:rowOff>9525</xdr:rowOff>
    </xdr:from>
    <xdr:ext cx="1504950" cy="180975"/>
    <xdr:sp>
      <xdr:nvSpPr>
        <xdr:cNvPr id="17" name="TextBox 18"/>
        <xdr:cNvSpPr txBox="1">
          <a:spLocks noChangeArrowheads="1"/>
        </xdr:cNvSpPr>
      </xdr:nvSpPr>
      <xdr:spPr>
        <a:xfrm>
          <a:off x="4562475" y="9210675"/>
          <a:ext cx="1504950" cy="1809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Potentiel élevé</a:t>
          </a:r>
        </a:p>
      </xdr:txBody>
    </xdr:sp>
    <xdr:clientData/>
  </xdr:oneCellAnchor>
  <xdr:oneCellAnchor>
    <xdr:from>
      <xdr:col>12</xdr:col>
      <xdr:colOff>695325</xdr:colOff>
      <xdr:row>59</xdr:row>
      <xdr:rowOff>104775</xdr:rowOff>
    </xdr:from>
    <xdr:ext cx="1066800" cy="381000"/>
    <xdr:sp>
      <xdr:nvSpPr>
        <xdr:cNvPr id="18" name="TextBox 19"/>
        <xdr:cNvSpPr txBox="1">
          <a:spLocks noChangeArrowheads="1"/>
        </xdr:cNvSpPr>
      </xdr:nvSpPr>
      <xdr:spPr>
        <a:xfrm>
          <a:off x="9105900" y="9144000"/>
          <a:ext cx="1066800" cy="3810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Peu exigeant
= flexible</a:t>
          </a:r>
        </a:p>
      </xdr:txBody>
    </xdr:sp>
    <xdr:clientData/>
  </xdr:oneCellAnchor>
  <xdr:oneCellAnchor>
    <xdr:from>
      <xdr:col>15</xdr:col>
      <xdr:colOff>581025</xdr:colOff>
      <xdr:row>59</xdr:row>
      <xdr:rowOff>95250</xdr:rowOff>
    </xdr:from>
    <xdr:ext cx="1371600" cy="333375"/>
    <xdr:sp>
      <xdr:nvSpPr>
        <xdr:cNvPr id="19" name="TextBox 21"/>
        <xdr:cNvSpPr txBox="1">
          <a:spLocks noChangeArrowheads="1"/>
        </xdr:cNvSpPr>
      </xdr:nvSpPr>
      <xdr:spPr>
        <a:xfrm>
          <a:off x="11582400" y="9134475"/>
          <a:ext cx="1371600" cy="3333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Exigeant 
= peu flexible </a:t>
          </a:r>
        </a:p>
      </xdr:txBody>
    </xdr:sp>
    <xdr:clientData/>
  </xdr:oneCellAnchor>
  <xdr:twoCellAnchor>
    <xdr:from>
      <xdr:col>0</xdr:col>
      <xdr:colOff>0</xdr:colOff>
      <xdr:row>17</xdr:row>
      <xdr:rowOff>9525</xdr:rowOff>
    </xdr:from>
    <xdr:to>
      <xdr:col>7</xdr:col>
      <xdr:colOff>28575</xdr:colOff>
      <xdr:row>25</xdr:row>
      <xdr:rowOff>142875</xdr:rowOff>
    </xdr:to>
    <xdr:graphicFrame>
      <xdr:nvGraphicFramePr>
        <xdr:cNvPr id="20" name="Chart 22"/>
        <xdr:cNvGraphicFramePr/>
      </xdr:nvGraphicFramePr>
      <xdr:xfrm>
        <a:off x="0" y="3676650"/>
        <a:ext cx="6153150" cy="1428750"/>
      </xdr:xfrm>
      <a:graphic>
        <a:graphicData uri="http://schemas.openxmlformats.org/drawingml/2006/chart">
          <c:chart xmlns:c="http://schemas.openxmlformats.org/drawingml/2006/chart" r:id="rId4"/>
        </a:graphicData>
      </a:graphic>
    </xdr:graphicFrame>
    <xdr:clientData/>
  </xdr:twoCellAnchor>
  <xdr:twoCellAnchor>
    <xdr:from>
      <xdr:col>12</xdr:col>
      <xdr:colOff>47625</xdr:colOff>
      <xdr:row>66</xdr:row>
      <xdr:rowOff>0</xdr:rowOff>
    </xdr:from>
    <xdr:to>
      <xdr:col>13</xdr:col>
      <xdr:colOff>361950</xdr:colOff>
      <xdr:row>66</xdr:row>
      <xdr:rowOff>0</xdr:rowOff>
    </xdr:to>
    <xdr:sp>
      <xdr:nvSpPr>
        <xdr:cNvPr id="21" name="Rectangle 23"/>
        <xdr:cNvSpPr>
          <a:spLocks/>
        </xdr:cNvSpPr>
      </xdr:nvSpPr>
      <xdr:spPr>
        <a:xfrm>
          <a:off x="8458200" y="10258425"/>
          <a:ext cx="1152525"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66</xdr:row>
      <xdr:rowOff>0</xdr:rowOff>
    </xdr:from>
    <xdr:to>
      <xdr:col>14</xdr:col>
      <xdr:colOff>457200</xdr:colOff>
      <xdr:row>66</xdr:row>
      <xdr:rowOff>0</xdr:rowOff>
    </xdr:to>
    <xdr:sp>
      <xdr:nvSpPr>
        <xdr:cNvPr id="22" name="Rectangle 24"/>
        <xdr:cNvSpPr>
          <a:spLocks/>
        </xdr:cNvSpPr>
      </xdr:nvSpPr>
      <xdr:spPr>
        <a:xfrm>
          <a:off x="9601200" y="10258425"/>
          <a:ext cx="9429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66</xdr:row>
      <xdr:rowOff>0</xdr:rowOff>
    </xdr:from>
    <xdr:to>
      <xdr:col>16</xdr:col>
      <xdr:colOff>0</xdr:colOff>
      <xdr:row>66</xdr:row>
      <xdr:rowOff>0</xdr:rowOff>
    </xdr:to>
    <xdr:sp>
      <xdr:nvSpPr>
        <xdr:cNvPr id="23" name="Rectangle 25"/>
        <xdr:cNvSpPr>
          <a:spLocks/>
        </xdr:cNvSpPr>
      </xdr:nvSpPr>
      <xdr:spPr>
        <a:xfrm>
          <a:off x="10544175" y="10258425"/>
          <a:ext cx="137160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66</xdr:row>
      <xdr:rowOff>0</xdr:rowOff>
    </xdr:from>
    <xdr:to>
      <xdr:col>16</xdr:col>
      <xdr:colOff>19050</xdr:colOff>
      <xdr:row>66</xdr:row>
      <xdr:rowOff>0</xdr:rowOff>
    </xdr:to>
    <xdr:sp>
      <xdr:nvSpPr>
        <xdr:cNvPr id="24" name="Rectangle 26"/>
        <xdr:cNvSpPr>
          <a:spLocks/>
        </xdr:cNvSpPr>
      </xdr:nvSpPr>
      <xdr:spPr>
        <a:xfrm>
          <a:off x="11915775" y="10258425"/>
          <a:ext cx="190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66</xdr:row>
      <xdr:rowOff>0</xdr:rowOff>
    </xdr:from>
    <xdr:to>
      <xdr:col>4</xdr:col>
      <xdr:colOff>685800</xdr:colOff>
      <xdr:row>66</xdr:row>
      <xdr:rowOff>0</xdr:rowOff>
    </xdr:to>
    <xdr:sp>
      <xdr:nvSpPr>
        <xdr:cNvPr id="25" name="Rectangle 27"/>
        <xdr:cNvSpPr>
          <a:spLocks/>
        </xdr:cNvSpPr>
      </xdr:nvSpPr>
      <xdr:spPr>
        <a:xfrm>
          <a:off x="3228975" y="10258425"/>
          <a:ext cx="9048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67</xdr:row>
      <xdr:rowOff>0</xdr:rowOff>
    </xdr:from>
    <xdr:to>
      <xdr:col>1</xdr:col>
      <xdr:colOff>781050</xdr:colOff>
      <xdr:row>67</xdr:row>
      <xdr:rowOff>0</xdr:rowOff>
    </xdr:to>
    <xdr:sp>
      <xdr:nvSpPr>
        <xdr:cNvPr id="26" name="Rectangle 28"/>
        <xdr:cNvSpPr>
          <a:spLocks/>
        </xdr:cNvSpPr>
      </xdr:nvSpPr>
      <xdr:spPr>
        <a:xfrm>
          <a:off x="685800" y="1045845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67</xdr:row>
      <xdr:rowOff>0</xdr:rowOff>
    </xdr:from>
    <xdr:to>
      <xdr:col>3</xdr:col>
      <xdr:colOff>0</xdr:colOff>
      <xdr:row>67</xdr:row>
      <xdr:rowOff>0</xdr:rowOff>
    </xdr:to>
    <xdr:sp>
      <xdr:nvSpPr>
        <xdr:cNvPr id="27" name="Rectangle 29"/>
        <xdr:cNvSpPr>
          <a:spLocks/>
        </xdr:cNvSpPr>
      </xdr:nvSpPr>
      <xdr:spPr>
        <a:xfrm>
          <a:off x="1543050" y="10458450"/>
          <a:ext cx="1143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64</xdr:row>
      <xdr:rowOff>0</xdr:rowOff>
    </xdr:from>
    <xdr:ext cx="104775" cy="228600"/>
    <xdr:sp>
      <xdr:nvSpPr>
        <xdr:cNvPr id="28" name="TextBox 30"/>
        <xdr:cNvSpPr txBox="1">
          <a:spLocks noChangeArrowheads="1"/>
        </xdr:cNvSpPr>
      </xdr:nvSpPr>
      <xdr:spPr>
        <a:xfrm>
          <a:off x="4648200" y="98583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63</xdr:row>
      <xdr:rowOff>57150</xdr:rowOff>
    </xdr:from>
    <xdr:ext cx="114300" cy="228600"/>
    <xdr:sp>
      <xdr:nvSpPr>
        <xdr:cNvPr id="29" name="TextBox 31"/>
        <xdr:cNvSpPr txBox="1">
          <a:spLocks noChangeArrowheads="1"/>
        </xdr:cNvSpPr>
      </xdr:nvSpPr>
      <xdr:spPr>
        <a:xfrm>
          <a:off x="3552825" y="9744075"/>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190500</xdr:colOff>
      <xdr:row>66</xdr:row>
      <xdr:rowOff>0</xdr:rowOff>
    </xdr:from>
    <xdr:ext cx="95250" cy="228600"/>
    <xdr:sp>
      <xdr:nvSpPr>
        <xdr:cNvPr id="30" name="TextBox 32"/>
        <xdr:cNvSpPr txBox="1">
          <a:spLocks noChangeArrowheads="1"/>
        </xdr:cNvSpPr>
      </xdr:nvSpPr>
      <xdr:spPr>
        <a:xfrm>
          <a:off x="9439275" y="10258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371475</xdr:colOff>
      <xdr:row>66</xdr:row>
      <xdr:rowOff>0</xdr:rowOff>
    </xdr:from>
    <xdr:ext cx="104775" cy="228600"/>
    <xdr:sp>
      <xdr:nvSpPr>
        <xdr:cNvPr id="31" name="TextBox 33"/>
        <xdr:cNvSpPr txBox="1">
          <a:spLocks noChangeArrowheads="1"/>
        </xdr:cNvSpPr>
      </xdr:nvSpPr>
      <xdr:spPr>
        <a:xfrm>
          <a:off x="11372850" y="1025842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17</xdr:col>
      <xdr:colOff>180975</xdr:colOff>
      <xdr:row>65</xdr:row>
      <xdr:rowOff>180975</xdr:rowOff>
    </xdr:from>
    <xdr:to>
      <xdr:col>18</xdr:col>
      <xdr:colOff>257175</xdr:colOff>
      <xdr:row>67</xdr:row>
      <xdr:rowOff>161925</xdr:rowOff>
    </xdr:to>
    <xdr:pic>
      <xdr:nvPicPr>
        <xdr:cNvPr id="32" name="Picture 34"/>
        <xdr:cNvPicPr preferRelativeResize="1">
          <a:picLocks noChangeAspect="1"/>
        </xdr:cNvPicPr>
      </xdr:nvPicPr>
      <xdr:blipFill>
        <a:blip r:embed="rId5"/>
        <a:stretch>
          <a:fillRect/>
        </a:stretch>
      </xdr:blipFill>
      <xdr:spPr>
        <a:xfrm>
          <a:off x="13182600" y="10239375"/>
          <a:ext cx="838200" cy="3810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771525</xdr:colOff>
      <xdr:row>0</xdr:row>
      <xdr:rowOff>723900</xdr:rowOff>
    </xdr:to>
    <xdr:pic>
      <xdr:nvPicPr>
        <xdr:cNvPr id="33" name="Picture 37"/>
        <xdr:cNvPicPr preferRelativeResize="1">
          <a:picLocks noChangeAspect="1"/>
        </xdr:cNvPicPr>
      </xdr:nvPicPr>
      <xdr:blipFill>
        <a:blip r:embed="rId5"/>
        <a:stretch>
          <a:fillRect/>
        </a:stretch>
      </xdr:blipFill>
      <xdr:spPr>
        <a:xfrm>
          <a:off x="66675" y="57150"/>
          <a:ext cx="1466850" cy="666750"/>
        </a:xfrm>
        <a:prstGeom prst="rect">
          <a:avLst/>
        </a:prstGeom>
        <a:noFill/>
        <a:ln w="9525" cmpd="sng">
          <a:noFill/>
        </a:ln>
      </xdr:spPr>
    </xdr:pic>
    <xdr:clientData/>
  </xdr:twoCellAnchor>
  <xdr:twoCellAnchor editAs="oneCell">
    <xdr:from>
      <xdr:col>16</xdr:col>
      <xdr:colOff>390525</xdr:colOff>
      <xdr:row>0</xdr:row>
      <xdr:rowOff>57150</xdr:rowOff>
    </xdr:from>
    <xdr:to>
      <xdr:col>17</xdr:col>
      <xdr:colOff>657225</xdr:colOff>
      <xdr:row>0</xdr:row>
      <xdr:rowOff>752475</xdr:rowOff>
    </xdr:to>
    <xdr:pic>
      <xdr:nvPicPr>
        <xdr:cNvPr id="34" name="Picture 38"/>
        <xdr:cNvPicPr preferRelativeResize="1">
          <a:picLocks noChangeAspect="1"/>
        </xdr:cNvPicPr>
      </xdr:nvPicPr>
      <xdr:blipFill>
        <a:blip r:embed="rId6"/>
        <a:stretch>
          <a:fillRect/>
        </a:stretch>
      </xdr:blipFill>
      <xdr:spPr>
        <a:xfrm>
          <a:off x="12306300" y="57150"/>
          <a:ext cx="13525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563600" y="1171575"/>
        <a:ext cx="64484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B24"/>
  <sheetViews>
    <sheetView showGridLines="0" workbookViewId="0" topLeftCell="A1">
      <selection activeCell="B8" sqref="B8"/>
    </sheetView>
  </sheetViews>
  <sheetFormatPr defaultColWidth="11.421875" defaultRowHeight="12.75"/>
  <cols>
    <col min="1" max="1" width="2.140625" style="291" bestFit="1" customWidth="1"/>
    <col min="2" max="2" width="87.7109375" style="0" customWidth="1"/>
  </cols>
  <sheetData>
    <row r="1" ht="12.75"/>
    <row r="2" ht="12.75"/>
    <row r="3" ht="12.75"/>
    <row r="4" ht="12.75"/>
    <row r="5" ht="12.75"/>
    <row r="6" ht="15.75">
      <c r="B6" s="292" t="s">
        <v>313</v>
      </c>
    </row>
    <row r="7" ht="15.75">
      <c r="B7" s="292" t="s">
        <v>314</v>
      </c>
    </row>
    <row r="8" ht="12.75">
      <c r="B8" s="293" t="s">
        <v>315</v>
      </c>
    </row>
    <row r="9" spans="1:2" ht="48">
      <c r="A9" s="294">
        <v>1</v>
      </c>
      <c r="B9" s="295" t="s">
        <v>316</v>
      </c>
    </row>
    <row r="10" spans="1:2" ht="12.75">
      <c r="A10" s="296">
        <v>2</v>
      </c>
      <c r="B10" s="297" t="s">
        <v>317</v>
      </c>
    </row>
    <row r="11" spans="1:2" ht="43.5" customHeight="1">
      <c r="A11" s="298"/>
      <c r="B11" s="299"/>
    </row>
    <row r="12" spans="1:2" ht="72">
      <c r="A12" s="296">
        <v>3</v>
      </c>
      <c r="B12" s="297" t="s">
        <v>370</v>
      </c>
    </row>
    <row r="13" spans="1:2" ht="12.75">
      <c r="A13" s="300"/>
      <c r="B13" s="301" t="s">
        <v>369</v>
      </c>
    </row>
    <row r="14" spans="1:2" ht="125.25" customHeight="1">
      <c r="A14" s="302"/>
      <c r="B14" s="303"/>
    </row>
    <row r="15" spans="1:2" ht="12.75">
      <c r="A15" s="294">
        <v>4</v>
      </c>
      <c r="B15" s="295" t="s">
        <v>318</v>
      </c>
    </row>
    <row r="16" spans="1:2" ht="12.75">
      <c r="A16" s="296">
        <v>5</v>
      </c>
      <c r="B16" s="297" t="s">
        <v>319</v>
      </c>
    </row>
    <row r="17" spans="1:2" ht="12.75">
      <c r="A17" s="300" t="s">
        <v>320</v>
      </c>
      <c r="B17" s="304" t="s">
        <v>321</v>
      </c>
    </row>
    <row r="18" spans="1:2" ht="12.75">
      <c r="A18" s="300" t="s">
        <v>320</v>
      </c>
      <c r="B18" s="304" t="s">
        <v>322</v>
      </c>
    </row>
    <row r="19" spans="1:2" ht="36">
      <c r="A19" s="298"/>
      <c r="B19" s="299" t="s">
        <v>327</v>
      </c>
    </row>
    <row r="20" spans="1:2" ht="12.75">
      <c r="A20" s="296">
        <v>6</v>
      </c>
      <c r="B20" s="297" t="s">
        <v>323</v>
      </c>
    </row>
    <row r="21" spans="1:2" ht="24">
      <c r="A21" s="300"/>
      <c r="B21" s="304" t="s">
        <v>338</v>
      </c>
    </row>
    <row r="22" spans="1:2" ht="12.75">
      <c r="A22" s="300"/>
      <c r="B22" s="304" t="s">
        <v>324</v>
      </c>
    </row>
    <row r="23" spans="1:2" ht="24">
      <c r="A23" s="300"/>
      <c r="B23" s="304" t="s">
        <v>325</v>
      </c>
    </row>
    <row r="24" spans="1:2" ht="36">
      <c r="A24" s="298"/>
      <c r="B24" s="299" t="s">
        <v>326</v>
      </c>
    </row>
  </sheetData>
  <sheetProtection sheet="1" objects="1" scenarios="1"/>
  <printOptions/>
  <pageMargins left="0.56" right="0.5" top="1" bottom="1" header="0.4921259845" footer="0.4921259845"/>
  <pageSetup horizontalDpi="600" verticalDpi="600" orientation="portrait" paperSize="9" r:id="rId2"/>
  <headerFooter alignWithMargins="0">
    <oddFooter>&amp;L&amp;"Arial,Italique"&amp;8&amp;F - &amp;A&amp;R&amp;"Arial,Italique"&amp;8&amp;D</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D430"/>
  <sheetViews>
    <sheetView showGridLines="0" tabSelected="1" workbookViewId="0" topLeftCell="A1">
      <selection activeCell="B2" sqref="B2:C2"/>
    </sheetView>
  </sheetViews>
  <sheetFormatPr defaultColWidth="11.421875" defaultRowHeight="12.75"/>
  <cols>
    <col min="1" max="1" width="43.8515625" style="211" customWidth="1"/>
    <col min="2" max="2" width="56.00390625" style="211" customWidth="1"/>
    <col min="3" max="3" width="6.57421875" style="175" customWidth="1"/>
    <col min="4" max="4" width="6.8515625" style="175" customWidth="1"/>
    <col min="5" max="16384" width="11.421875" style="271" customWidth="1"/>
  </cols>
  <sheetData>
    <row r="1" spans="1:4" ht="18.75" thickBot="1">
      <c r="A1" s="371" t="s">
        <v>288</v>
      </c>
      <c r="B1" s="372"/>
      <c r="C1" s="372"/>
      <c r="D1" s="372"/>
    </row>
    <row r="2" spans="1:4" ht="15" customHeight="1">
      <c r="A2" s="272" t="s">
        <v>151</v>
      </c>
      <c r="B2" s="379" t="s">
        <v>344</v>
      </c>
      <c r="C2" s="380"/>
      <c r="D2" s="174"/>
    </row>
    <row r="3" spans="1:4" ht="12.75" customHeight="1" thickBot="1">
      <c r="A3" s="268" t="s">
        <v>152</v>
      </c>
      <c r="B3" s="377"/>
      <c r="C3" s="378"/>
      <c r="D3" s="273"/>
    </row>
    <row r="4" spans="1:4" s="276" customFormat="1" ht="12.75" customHeight="1">
      <c r="A4" s="274" t="s">
        <v>235</v>
      </c>
      <c r="B4" s="275"/>
      <c r="C4" s="193"/>
      <c r="D4" s="344"/>
    </row>
    <row r="5" spans="1:4" s="276" customFormat="1" ht="12.75" customHeight="1">
      <c r="A5" s="221" t="s">
        <v>307</v>
      </c>
      <c r="B5" s="277"/>
      <c r="C5" s="194"/>
      <c r="D5" s="344"/>
    </row>
    <row r="6" spans="1:4" s="276" customFormat="1" ht="12.75" customHeight="1">
      <c r="A6" s="278" t="s">
        <v>308</v>
      </c>
      <c r="B6" s="279"/>
      <c r="C6" s="194"/>
      <c r="D6" s="344"/>
    </row>
    <row r="7" spans="1:4" s="276" customFormat="1" ht="12.75" customHeight="1">
      <c r="A7" s="278" t="s">
        <v>333</v>
      </c>
      <c r="B7" s="279"/>
      <c r="C7" s="369" t="str">
        <f>IF(C5&gt;0,C5/(C5+C6)," ")</f>
        <v> </v>
      </c>
      <c r="D7" s="344"/>
    </row>
    <row r="8" spans="1:4" s="276" customFormat="1" ht="12.75" customHeight="1" thickBot="1">
      <c r="A8" s="280" t="s">
        <v>285</v>
      </c>
      <c r="B8" s="281"/>
      <c r="C8" s="195"/>
      <c r="D8" s="344"/>
    </row>
    <row r="9" spans="1:4" s="276" customFormat="1" ht="12.75" customHeight="1">
      <c r="A9" s="282" t="s">
        <v>153</v>
      </c>
      <c r="B9" s="373"/>
      <c r="C9" s="374"/>
      <c r="D9" s="344"/>
    </row>
    <row r="10" spans="1:4" s="276" customFormat="1" ht="12.75" customHeight="1" thickBot="1">
      <c r="A10" s="283" t="s">
        <v>106</v>
      </c>
      <c r="B10" s="375"/>
      <c r="C10" s="376"/>
      <c r="D10" s="344"/>
    </row>
    <row r="11" spans="1:4" s="276" customFormat="1" ht="12.75" customHeight="1" thickBot="1">
      <c r="A11" s="283" t="s">
        <v>154</v>
      </c>
      <c r="B11" s="370"/>
      <c r="C11" s="361" t="s">
        <v>346</v>
      </c>
      <c r="D11" s="345" t="s">
        <v>291</v>
      </c>
    </row>
    <row r="12" spans="1:4" s="284" customFormat="1" ht="12.75">
      <c r="A12" s="150" t="s">
        <v>253</v>
      </c>
      <c r="B12" s="346" t="s">
        <v>236</v>
      </c>
      <c r="C12" s="198"/>
      <c r="D12" s="171">
        <v>1</v>
      </c>
    </row>
    <row r="13" spans="1:4" s="284" customFormat="1" ht="12.75">
      <c r="A13" s="152"/>
      <c r="B13" s="176" t="s">
        <v>237</v>
      </c>
      <c r="C13" s="199"/>
      <c r="D13" s="169">
        <v>2</v>
      </c>
    </row>
    <row r="14" spans="1:4" s="285" customFormat="1" ht="12.75">
      <c r="A14" s="152"/>
      <c r="B14" s="177" t="s">
        <v>162</v>
      </c>
      <c r="C14" s="199"/>
      <c r="D14" s="169">
        <v>3</v>
      </c>
    </row>
    <row r="15" spans="1:4" s="286" customFormat="1" ht="13.5" thickBot="1">
      <c r="A15" s="159"/>
      <c r="B15" s="178" t="s">
        <v>163</v>
      </c>
      <c r="C15" s="200"/>
      <c r="D15" s="170">
        <v>4</v>
      </c>
    </row>
    <row r="16" spans="1:4" ht="12.75">
      <c r="A16" s="151" t="s">
        <v>247</v>
      </c>
      <c r="B16" s="347" t="s">
        <v>248</v>
      </c>
      <c r="C16" s="198"/>
      <c r="D16" s="171">
        <v>1</v>
      </c>
    </row>
    <row r="17" spans="1:4" ht="12.75">
      <c r="A17" s="152" t="s">
        <v>312</v>
      </c>
      <c r="B17" s="176" t="s">
        <v>249</v>
      </c>
      <c r="C17" s="199"/>
      <c r="D17" s="169">
        <v>2</v>
      </c>
    </row>
    <row r="18" spans="1:4" ht="12.75">
      <c r="A18" s="152"/>
      <c r="B18" s="179" t="s">
        <v>250</v>
      </c>
      <c r="C18" s="199"/>
      <c r="D18" s="169">
        <v>3</v>
      </c>
    </row>
    <row r="19" spans="1:4" ht="13.5" thickBot="1">
      <c r="A19" s="159"/>
      <c r="B19" s="178" t="s">
        <v>251</v>
      </c>
      <c r="C19" s="200"/>
      <c r="D19" s="170">
        <v>4</v>
      </c>
    </row>
    <row r="20" spans="1:4" s="287" customFormat="1" ht="13.5" customHeight="1">
      <c r="A20" s="151" t="s">
        <v>164</v>
      </c>
      <c r="B20" s="348" t="s">
        <v>252</v>
      </c>
      <c r="C20" s="198"/>
      <c r="D20" s="171">
        <v>1</v>
      </c>
    </row>
    <row r="21" spans="1:4" s="288" customFormat="1" ht="12.75">
      <c r="A21" s="152" t="s">
        <v>310</v>
      </c>
      <c r="B21" s="176" t="s">
        <v>63</v>
      </c>
      <c r="C21" s="199"/>
      <c r="D21" s="169">
        <v>2</v>
      </c>
    </row>
    <row r="22" spans="1:4" s="286" customFormat="1" ht="12.75">
      <c r="A22" s="152" t="s">
        <v>311</v>
      </c>
      <c r="B22" s="179" t="s">
        <v>64</v>
      </c>
      <c r="C22" s="199"/>
      <c r="D22" s="169">
        <v>3</v>
      </c>
    </row>
    <row r="23" spans="1:4" s="286" customFormat="1" ht="12.75">
      <c r="A23" s="152"/>
      <c r="B23" s="183" t="s">
        <v>65</v>
      </c>
      <c r="C23" s="199"/>
      <c r="D23" s="169">
        <v>4</v>
      </c>
    </row>
    <row r="24" spans="1:4" s="286" customFormat="1" ht="12.75">
      <c r="A24" s="152"/>
      <c r="B24" s="179" t="s">
        <v>66</v>
      </c>
      <c r="C24" s="199"/>
      <c r="D24" s="169">
        <v>3</v>
      </c>
    </row>
    <row r="25" spans="1:4" s="286" customFormat="1" ht="12.75">
      <c r="A25" s="152"/>
      <c r="B25" s="349" t="s">
        <v>165</v>
      </c>
      <c r="C25" s="201"/>
      <c r="D25" s="169">
        <v>1</v>
      </c>
    </row>
    <row r="26" spans="1:4" s="288" customFormat="1" ht="12.75">
      <c r="A26" s="152"/>
      <c r="B26" s="176" t="s">
        <v>166</v>
      </c>
      <c r="C26" s="199"/>
      <c r="D26" s="169">
        <v>2</v>
      </c>
    </row>
    <row r="27" spans="1:4" s="284" customFormat="1" ht="12.75">
      <c r="A27" s="152"/>
      <c r="B27" s="179" t="s">
        <v>295</v>
      </c>
      <c r="C27" s="199"/>
      <c r="D27" s="169">
        <v>3</v>
      </c>
    </row>
    <row r="28" spans="1:4" s="286" customFormat="1" ht="13.5" thickBot="1">
      <c r="A28" s="159"/>
      <c r="B28" s="350" t="s">
        <v>296</v>
      </c>
      <c r="C28" s="200"/>
      <c r="D28" s="170">
        <v>4</v>
      </c>
    </row>
    <row r="29" spans="1:4" s="287" customFormat="1" ht="13.5" customHeight="1">
      <c r="A29" s="151" t="s">
        <v>217</v>
      </c>
      <c r="B29" s="180" t="s">
        <v>175</v>
      </c>
      <c r="C29" s="202"/>
      <c r="D29" s="171">
        <v>1</v>
      </c>
    </row>
    <row r="30" spans="1:4" s="284" customFormat="1" ht="12.75">
      <c r="A30" s="148" t="s">
        <v>171</v>
      </c>
      <c r="B30" s="176" t="s">
        <v>176</v>
      </c>
      <c r="C30" s="199"/>
      <c r="D30" s="169">
        <v>2</v>
      </c>
    </row>
    <row r="31" spans="1:4" s="287" customFormat="1" ht="12.75">
      <c r="A31" s="148" t="s">
        <v>172</v>
      </c>
      <c r="B31" s="176" t="s">
        <v>177</v>
      </c>
      <c r="C31" s="199"/>
      <c r="D31" s="169">
        <v>2</v>
      </c>
    </row>
    <row r="32" spans="1:4" s="287" customFormat="1" ht="12.75">
      <c r="A32" s="148" t="s">
        <v>173</v>
      </c>
      <c r="B32" s="181" t="s">
        <v>178</v>
      </c>
      <c r="C32" s="199"/>
      <c r="D32" s="169">
        <v>3</v>
      </c>
    </row>
    <row r="33" spans="1:4" s="287" customFormat="1" ht="13.5" thickBot="1">
      <c r="A33" s="149" t="s">
        <v>174</v>
      </c>
      <c r="B33" s="178" t="s">
        <v>179</v>
      </c>
      <c r="C33" s="200"/>
      <c r="D33" s="170">
        <v>4</v>
      </c>
    </row>
    <row r="34" spans="1:4" s="284" customFormat="1" ht="12.75">
      <c r="A34" s="150" t="s">
        <v>218</v>
      </c>
      <c r="B34" s="182" t="s">
        <v>180</v>
      </c>
      <c r="C34" s="203"/>
      <c r="D34" s="171">
        <v>1</v>
      </c>
    </row>
    <row r="35" spans="1:4" s="287" customFormat="1" ht="12.75">
      <c r="A35" s="152"/>
      <c r="B35" s="176" t="s">
        <v>181</v>
      </c>
      <c r="C35" s="199"/>
      <c r="D35" s="169">
        <v>2</v>
      </c>
    </row>
    <row r="36" spans="1:4" s="288" customFormat="1" ht="12.75">
      <c r="A36" s="152"/>
      <c r="B36" s="179" t="s">
        <v>182</v>
      </c>
      <c r="C36" s="199"/>
      <c r="D36" s="169">
        <v>3</v>
      </c>
    </row>
    <row r="37" spans="1:4" s="286" customFormat="1" ht="13.5" thickBot="1">
      <c r="A37" s="159"/>
      <c r="B37" s="178" t="s">
        <v>183</v>
      </c>
      <c r="C37" s="200"/>
      <c r="D37" s="170">
        <v>4</v>
      </c>
    </row>
    <row r="38" spans="1:4" s="284" customFormat="1" ht="12.75">
      <c r="A38" s="150" t="s">
        <v>198</v>
      </c>
      <c r="B38" s="180" t="s">
        <v>184</v>
      </c>
      <c r="C38" s="202"/>
      <c r="D38" s="171">
        <v>1</v>
      </c>
    </row>
    <row r="39" spans="1:4" s="287" customFormat="1" ht="12.75">
      <c r="A39" s="152" t="s">
        <v>268</v>
      </c>
      <c r="B39" s="176" t="s">
        <v>185</v>
      </c>
      <c r="C39" s="199"/>
      <c r="D39" s="169">
        <v>2</v>
      </c>
    </row>
    <row r="40" spans="1:4" s="287" customFormat="1" ht="12.75">
      <c r="A40" s="152"/>
      <c r="B40" s="181" t="s">
        <v>186</v>
      </c>
      <c r="C40" s="199"/>
      <c r="D40" s="169">
        <v>3</v>
      </c>
    </row>
    <row r="41" spans="1:4" s="286" customFormat="1" ht="12.75" customHeight="1" thickBot="1">
      <c r="A41" s="152"/>
      <c r="B41" s="178" t="s">
        <v>187</v>
      </c>
      <c r="C41" s="200"/>
      <c r="D41" s="170">
        <v>4</v>
      </c>
    </row>
    <row r="42" spans="1:4" s="284" customFormat="1" ht="12.75" customHeight="1">
      <c r="A42" s="150" t="s">
        <v>269</v>
      </c>
      <c r="B42" s="180" t="s">
        <v>341</v>
      </c>
      <c r="C42" s="202"/>
      <c r="D42" s="171">
        <v>1</v>
      </c>
    </row>
    <row r="43" spans="1:4" s="287" customFormat="1" ht="12.75">
      <c r="A43" s="351" t="s">
        <v>277</v>
      </c>
      <c r="B43" s="176" t="s">
        <v>294</v>
      </c>
      <c r="C43" s="199"/>
      <c r="D43" s="169">
        <v>2</v>
      </c>
    </row>
    <row r="44" spans="1:4" s="287" customFormat="1" ht="12.75">
      <c r="A44" s="351"/>
      <c r="B44" s="181" t="s">
        <v>329</v>
      </c>
      <c r="C44" s="199"/>
      <c r="D44" s="169">
        <v>3</v>
      </c>
    </row>
    <row r="45" spans="1:4" s="288" customFormat="1" ht="12.75">
      <c r="A45" s="352" t="s">
        <v>342</v>
      </c>
      <c r="B45" s="183" t="s">
        <v>328</v>
      </c>
      <c r="C45" s="199"/>
      <c r="D45" s="169">
        <v>4</v>
      </c>
    </row>
    <row r="46" spans="1:4" s="288" customFormat="1" ht="12.75">
      <c r="A46" s="313" t="s">
        <v>332</v>
      </c>
      <c r="B46" s="181" t="s">
        <v>330</v>
      </c>
      <c r="C46" s="199"/>
      <c r="D46" s="169">
        <v>3</v>
      </c>
    </row>
    <row r="47" spans="1:4" s="288" customFormat="1" ht="12.75">
      <c r="A47" s="352" t="s">
        <v>343</v>
      </c>
      <c r="B47" s="176" t="s">
        <v>331</v>
      </c>
      <c r="C47" s="199"/>
      <c r="D47" s="169">
        <v>2</v>
      </c>
    </row>
    <row r="48" spans="1:4" s="288" customFormat="1" ht="13.5" thickBot="1">
      <c r="A48" s="152"/>
      <c r="B48" s="353" t="s">
        <v>336</v>
      </c>
      <c r="C48" s="200"/>
      <c r="D48" s="170">
        <v>1</v>
      </c>
    </row>
    <row r="49" spans="1:4" s="288" customFormat="1" ht="13.5" customHeight="1">
      <c r="A49" s="150" t="s">
        <v>297</v>
      </c>
      <c r="B49" s="180" t="s">
        <v>188</v>
      </c>
      <c r="C49" s="202"/>
      <c r="D49" s="171">
        <v>1</v>
      </c>
    </row>
    <row r="50" spans="1:4" s="288" customFormat="1" ht="12.75">
      <c r="A50" s="152" t="s">
        <v>240</v>
      </c>
      <c r="B50" s="184" t="s">
        <v>189</v>
      </c>
      <c r="C50" s="199"/>
      <c r="D50" s="169">
        <v>2</v>
      </c>
    </row>
    <row r="51" spans="1:4" s="288" customFormat="1" ht="12.75">
      <c r="A51" s="152" t="s">
        <v>241</v>
      </c>
      <c r="B51" s="185" t="s">
        <v>190</v>
      </c>
      <c r="C51" s="199"/>
      <c r="D51" s="169">
        <v>3</v>
      </c>
    </row>
    <row r="52" spans="1:4" s="288" customFormat="1" ht="13.5" thickBot="1">
      <c r="A52" s="152"/>
      <c r="B52" s="186" t="s">
        <v>191</v>
      </c>
      <c r="C52" s="200"/>
      <c r="D52" s="170">
        <v>4</v>
      </c>
    </row>
    <row r="53" spans="1:4" s="284" customFormat="1" ht="12.75">
      <c r="A53" s="150" t="s">
        <v>197</v>
      </c>
      <c r="B53" s="180" t="s">
        <v>193</v>
      </c>
      <c r="C53" s="202"/>
      <c r="D53" s="171">
        <v>1</v>
      </c>
    </row>
    <row r="54" spans="1:4" s="284" customFormat="1" ht="12.75">
      <c r="A54" s="152"/>
      <c r="B54" s="184" t="s">
        <v>194</v>
      </c>
      <c r="C54" s="199"/>
      <c r="D54" s="169">
        <v>2</v>
      </c>
    </row>
    <row r="55" spans="1:4" s="287" customFormat="1" ht="12.75">
      <c r="A55" s="152"/>
      <c r="B55" s="179" t="s">
        <v>195</v>
      </c>
      <c r="C55" s="199"/>
      <c r="D55" s="169">
        <v>3</v>
      </c>
    </row>
    <row r="56" spans="1:4" s="288" customFormat="1" ht="13.5" thickBot="1">
      <c r="A56" s="152"/>
      <c r="B56" s="178" t="s">
        <v>196</v>
      </c>
      <c r="C56" s="200"/>
      <c r="D56" s="170">
        <v>4</v>
      </c>
    </row>
    <row r="57" spans="1:4" s="287" customFormat="1" ht="12.75">
      <c r="A57" s="150" t="s">
        <v>219</v>
      </c>
      <c r="B57" s="187" t="s">
        <v>199</v>
      </c>
      <c r="C57" s="202"/>
      <c r="D57" s="171">
        <v>1</v>
      </c>
    </row>
    <row r="58" spans="1:4" s="284" customFormat="1" ht="12.75">
      <c r="A58" s="152" t="s">
        <v>220</v>
      </c>
      <c r="B58" s="176" t="s">
        <v>200</v>
      </c>
      <c r="C58" s="199"/>
      <c r="D58" s="169">
        <v>2</v>
      </c>
    </row>
    <row r="59" spans="1:4" s="284" customFormat="1" ht="12.75">
      <c r="A59" s="152"/>
      <c r="B59" s="181" t="s">
        <v>202</v>
      </c>
      <c r="C59" s="199"/>
      <c r="D59" s="169">
        <v>3</v>
      </c>
    </row>
    <row r="60" spans="1:4" s="287" customFormat="1" ht="13.5" thickBot="1">
      <c r="A60" s="152"/>
      <c r="B60" s="178" t="s">
        <v>201</v>
      </c>
      <c r="C60" s="200"/>
      <c r="D60" s="170">
        <v>4</v>
      </c>
    </row>
    <row r="61" spans="1:4" s="284" customFormat="1" ht="12.75" customHeight="1">
      <c r="A61" s="150" t="s">
        <v>246</v>
      </c>
      <c r="B61" s="180" t="s">
        <v>339</v>
      </c>
      <c r="C61" s="202"/>
      <c r="D61" s="171">
        <v>1</v>
      </c>
    </row>
    <row r="62" spans="1:4" s="288" customFormat="1" ht="12.75">
      <c r="A62" s="152"/>
      <c r="B62" s="176" t="s">
        <v>203</v>
      </c>
      <c r="C62" s="199"/>
      <c r="D62" s="169">
        <v>2</v>
      </c>
    </row>
    <row r="63" spans="1:4" s="284" customFormat="1" ht="12.75">
      <c r="A63" s="152"/>
      <c r="B63" s="179" t="s">
        <v>204</v>
      </c>
      <c r="C63" s="199"/>
      <c r="D63" s="169">
        <v>3</v>
      </c>
    </row>
    <row r="64" spans="1:4" s="287" customFormat="1" ht="12.75">
      <c r="A64" s="152"/>
      <c r="B64" s="176" t="s">
        <v>205</v>
      </c>
      <c r="C64" s="199"/>
      <c r="D64" s="169">
        <v>2</v>
      </c>
    </row>
    <row r="65" spans="1:4" ht="12.75">
      <c r="A65" s="152"/>
      <c r="B65" s="179" t="s">
        <v>206</v>
      </c>
      <c r="C65" s="199"/>
      <c r="D65" s="169">
        <v>3</v>
      </c>
    </row>
    <row r="66" spans="1:4" ht="12.75">
      <c r="A66" s="152"/>
      <c r="B66" s="183" t="s">
        <v>207</v>
      </c>
      <c r="C66" s="199"/>
      <c r="D66" s="169">
        <v>4</v>
      </c>
    </row>
    <row r="67" spans="1:4" ht="12.75">
      <c r="A67" s="354"/>
      <c r="B67" s="179" t="s">
        <v>208</v>
      </c>
      <c r="C67" s="199"/>
      <c r="D67" s="169">
        <v>3</v>
      </c>
    </row>
    <row r="68" spans="1:4" ht="13.5" thickBot="1">
      <c r="A68" s="355"/>
      <c r="B68" s="178" t="s">
        <v>209</v>
      </c>
      <c r="C68" s="200"/>
      <c r="D68" s="170">
        <v>4</v>
      </c>
    </row>
    <row r="69" spans="1:4" ht="12.75" customHeight="1">
      <c r="A69" s="150" t="s">
        <v>239</v>
      </c>
      <c r="B69" s="180" t="s">
        <v>309</v>
      </c>
      <c r="C69" s="202"/>
      <c r="D69" s="171">
        <v>1</v>
      </c>
    </row>
    <row r="70" spans="1:4" ht="12.75">
      <c r="A70" s="152"/>
      <c r="B70" s="176" t="s">
        <v>203</v>
      </c>
      <c r="C70" s="199"/>
      <c r="D70" s="169">
        <v>2</v>
      </c>
    </row>
    <row r="71" spans="1:4" ht="12.75">
      <c r="A71" s="152"/>
      <c r="B71" s="179" t="s">
        <v>204</v>
      </c>
      <c r="C71" s="199"/>
      <c r="D71" s="169">
        <v>3</v>
      </c>
    </row>
    <row r="72" spans="1:4" ht="12.75">
      <c r="A72" s="152"/>
      <c r="B72" s="188" t="s">
        <v>205</v>
      </c>
      <c r="C72" s="199"/>
      <c r="D72" s="169">
        <v>2</v>
      </c>
    </row>
    <row r="73" spans="1:4" ht="12.75">
      <c r="A73" s="354"/>
      <c r="B73" s="179" t="s">
        <v>206</v>
      </c>
      <c r="C73" s="199"/>
      <c r="D73" s="169">
        <v>3</v>
      </c>
    </row>
    <row r="74" spans="1:4" ht="12.75">
      <c r="A74" s="354"/>
      <c r="B74" s="183" t="s">
        <v>207</v>
      </c>
      <c r="C74" s="199"/>
      <c r="D74" s="169">
        <v>4</v>
      </c>
    </row>
    <row r="75" spans="1:4" ht="12.75">
      <c r="A75" s="354"/>
      <c r="B75" s="179" t="s">
        <v>208</v>
      </c>
      <c r="C75" s="199"/>
      <c r="D75" s="169">
        <v>3</v>
      </c>
    </row>
    <row r="76" spans="1:4" ht="13.5" thickBot="1">
      <c r="A76" s="355"/>
      <c r="B76" s="178" t="s">
        <v>209</v>
      </c>
      <c r="C76" s="200"/>
      <c r="D76" s="170">
        <v>4</v>
      </c>
    </row>
    <row r="77" spans="1:4" ht="13.5" customHeight="1">
      <c r="A77" s="161" t="s">
        <v>278</v>
      </c>
      <c r="B77" s="180" t="s">
        <v>221</v>
      </c>
      <c r="C77" s="202"/>
      <c r="D77" s="171">
        <v>1</v>
      </c>
    </row>
    <row r="78" spans="1:4" ht="12.75">
      <c r="A78" s="289" t="s">
        <v>279</v>
      </c>
      <c r="B78" s="176" t="s">
        <v>222</v>
      </c>
      <c r="C78" s="199"/>
      <c r="D78" s="169">
        <v>2</v>
      </c>
    </row>
    <row r="79" spans="1:4" ht="12.75">
      <c r="A79" s="289" t="s">
        <v>284</v>
      </c>
      <c r="B79" s="179" t="s">
        <v>223</v>
      </c>
      <c r="C79" s="199"/>
      <c r="D79" s="169">
        <v>3</v>
      </c>
    </row>
    <row r="80" spans="1:4" ht="13.5" thickBot="1">
      <c r="A80" s="365" t="str">
        <f>C7</f>
        <v> </v>
      </c>
      <c r="B80" s="178" t="s">
        <v>224</v>
      </c>
      <c r="C80" s="200"/>
      <c r="D80" s="170">
        <v>4</v>
      </c>
    </row>
    <row r="81" spans="1:4" ht="12.75">
      <c r="A81" s="150" t="s">
        <v>280</v>
      </c>
      <c r="B81" s="187" t="s">
        <v>210</v>
      </c>
      <c r="C81" s="202"/>
      <c r="D81" s="171">
        <v>1</v>
      </c>
    </row>
    <row r="82" spans="1:4" ht="12.75">
      <c r="A82" s="151" t="s">
        <v>282</v>
      </c>
      <c r="B82" s="184" t="s">
        <v>211</v>
      </c>
      <c r="C82" s="199"/>
      <c r="D82" s="169">
        <v>2</v>
      </c>
    </row>
    <row r="83" spans="1:4" ht="12.75">
      <c r="A83" s="356" t="s">
        <v>281</v>
      </c>
      <c r="B83" s="185" t="s">
        <v>212</v>
      </c>
      <c r="C83" s="199"/>
      <c r="D83" s="169">
        <v>3</v>
      </c>
    </row>
    <row r="84" spans="1:4" ht="12.75">
      <c r="A84" s="148" t="s">
        <v>292</v>
      </c>
      <c r="B84" s="179" t="s">
        <v>213</v>
      </c>
      <c r="C84" s="199"/>
      <c r="D84" s="169">
        <v>3</v>
      </c>
    </row>
    <row r="85" spans="1:4" ht="12.75">
      <c r="A85" s="148" t="s">
        <v>293</v>
      </c>
      <c r="B85" s="183" t="s">
        <v>214</v>
      </c>
      <c r="C85" s="199"/>
      <c r="D85" s="169">
        <v>4</v>
      </c>
    </row>
    <row r="86" spans="1:4" ht="13.5" thickBot="1">
      <c r="A86" s="159"/>
      <c r="B86" s="178" t="s">
        <v>215</v>
      </c>
      <c r="C86" s="200"/>
      <c r="D86" s="170">
        <v>4</v>
      </c>
    </row>
    <row r="87" spans="1:4" s="276" customFormat="1" ht="12.75" customHeight="1">
      <c r="A87" s="162" t="s">
        <v>283</v>
      </c>
      <c r="B87" s="189" t="s">
        <v>155</v>
      </c>
      <c r="C87" s="193"/>
      <c r="D87" s="172">
        <v>-1</v>
      </c>
    </row>
    <row r="88" spans="1:4" s="290" customFormat="1" ht="13.5" customHeight="1">
      <c r="A88" s="163" t="s">
        <v>287</v>
      </c>
      <c r="B88" s="190" t="s">
        <v>156</v>
      </c>
      <c r="C88" s="194"/>
      <c r="D88" s="173">
        <v>-2</v>
      </c>
    </row>
    <row r="89" spans="1:4" s="290" customFormat="1" ht="12.75" customHeight="1">
      <c r="A89" s="168" t="s">
        <v>286</v>
      </c>
      <c r="B89" s="190" t="s">
        <v>157</v>
      </c>
      <c r="C89" s="194"/>
      <c r="D89" s="173">
        <v>-3</v>
      </c>
    </row>
    <row r="90" spans="1:4" s="290" customFormat="1" ht="12.75" customHeight="1">
      <c r="A90" s="163"/>
      <c r="B90" s="190" t="s">
        <v>158</v>
      </c>
      <c r="C90" s="194"/>
      <c r="D90" s="173">
        <v>-4</v>
      </c>
    </row>
    <row r="91" spans="1:4" s="290" customFormat="1" ht="12.75" customHeight="1">
      <c r="A91" s="151"/>
      <c r="B91" s="191" t="s">
        <v>159</v>
      </c>
      <c r="C91" s="199"/>
      <c r="D91" s="169">
        <v>-5</v>
      </c>
    </row>
    <row r="92" spans="1:4" s="290" customFormat="1" ht="12.75" customHeight="1">
      <c r="A92" s="151"/>
      <c r="B92" s="191" t="s">
        <v>160</v>
      </c>
      <c r="C92" s="199"/>
      <c r="D92" s="169">
        <v>-6</v>
      </c>
    </row>
    <row r="93" spans="1:4" s="290" customFormat="1" ht="12.75" customHeight="1" thickBot="1">
      <c r="A93" s="357"/>
      <c r="B93" s="192" t="s">
        <v>161</v>
      </c>
      <c r="C93" s="200"/>
      <c r="D93" s="170">
        <v>-10</v>
      </c>
    </row>
    <row r="94" spans="1:4" ht="12.75">
      <c r="A94" s="167"/>
      <c r="B94" s="167"/>
      <c r="C94" s="174"/>
      <c r="D94" s="174"/>
    </row>
    <row r="95" spans="1:4" ht="12.75">
      <c r="A95" s="196"/>
      <c r="B95" s="167"/>
      <c r="C95" s="174"/>
      <c r="D95" s="174"/>
    </row>
    <row r="96" spans="1:4" ht="12.75">
      <c r="A96" s="197"/>
      <c r="B96" s="196"/>
      <c r="C96" s="174"/>
      <c r="D96" s="174"/>
    </row>
    <row r="97" spans="1:4" ht="12.75">
      <c r="A97" s="196"/>
      <c r="B97" s="196"/>
      <c r="C97" s="174"/>
      <c r="D97" s="174"/>
    </row>
    <row r="98" spans="1:4" ht="12.75">
      <c r="A98" s="196"/>
      <c r="B98" s="196"/>
      <c r="C98" s="174"/>
      <c r="D98" s="174"/>
    </row>
    <row r="99" spans="1:4" ht="12.75">
      <c r="A99" s="196"/>
      <c r="B99" s="167"/>
      <c r="C99" s="174"/>
      <c r="D99" s="174"/>
    </row>
    <row r="100" spans="1:4" ht="12.75">
      <c r="A100" s="196"/>
      <c r="B100" s="167"/>
      <c r="C100" s="174"/>
      <c r="D100" s="174"/>
    </row>
    <row r="101" spans="1:4" ht="12.75">
      <c r="A101" s="196"/>
      <c r="B101" s="167"/>
      <c r="C101" s="174"/>
      <c r="D101" s="174"/>
    </row>
    <row r="102" spans="1:4" ht="12.75">
      <c r="A102" s="196"/>
      <c r="B102" s="167"/>
      <c r="C102" s="174"/>
      <c r="D102" s="174"/>
    </row>
    <row r="103" spans="1:4" ht="12.75">
      <c r="A103" s="196"/>
      <c r="B103" s="167"/>
      <c r="C103" s="174"/>
      <c r="D103" s="174"/>
    </row>
    <row r="104" spans="1:4" ht="12.75">
      <c r="A104" s="196"/>
      <c r="B104" s="167"/>
      <c r="C104" s="174"/>
      <c r="D104" s="174"/>
    </row>
    <row r="105" spans="1:4" ht="12.75">
      <c r="A105" s="196"/>
      <c r="B105" s="167"/>
      <c r="C105" s="174"/>
      <c r="D105" s="174"/>
    </row>
    <row r="106" spans="1:4" ht="12.75">
      <c r="A106" s="196"/>
      <c r="B106" s="167"/>
      <c r="C106" s="174"/>
      <c r="D106" s="174"/>
    </row>
    <row r="107" spans="1:4" ht="12.75">
      <c r="A107" s="196"/>
      <c r="B107" s="167"/>
      <c r="C107" s="174"/>
      <c r="D107" s="174"/>
    </row>
    <row r="108" spans="1:4" ht="12.75">
      <c r="A108" s="196"/>
      <c r="B108" s="167"/>
      <c r="C108" s="174"/>
      <c r="D108" s="174"/>
    </row>
    <row r="109" spans="1:4" ht="12.75">
      <c r="A109" s="196"/>
      <c r="B109" s="167"/>
      <c r="C109" s="174"/>
      <c r="D109" s="174"/>
    </row>
    <row r="110" spans="1:4" ht="12.75">
      <c r="A110" s="196"/>
      <c r="B110" s="167"/>
      <c r="C110" s="174"/>
      <c r="D110" s="174"/>
    </row>
    <row r="111" spans="1:4" ht="12.75">
      <c r="A111" s="196"/>
      <c r="B111" s="167"/>
      <c r="C111" s="174"/>
      <c r="D111" s="174"/>
    </row>
    <row r="112" spans="1:4" ht="12.75">
      <c r="A112" s="196"/>
      <c r="B112" s="167"/>
      <c r="C112" s="174"/>
      <c r="D112" s="174"/>
    </row>
    <row r="113" spans="1:4" ht="12.75">
      <c r="A113" s="196"/>
      <c r="B113" s="167"/>
      <c r="C113" s="174"/>
      <c r="D113" s="174"/>
    </row>
    <row r="114" spans="1:4" ht="12.75">
      <c r="A114" s="196"/>
      <c r="B114" s="167"/>
      <c r="C114" s="174"/>
      <c r="D114" s="174"/>
    </row>
    <row r="115" spans="1:4" ht="12.75">
      <c r="A115" s="196"/>
      <c r="B115" s="167"/>
      <c r="C115" s="174"/>
      <c r="D115" s="174"/>
    </row>
    <row r="116" spans="1:4" ht="12.75">
      <c r="A116" s="196"/>
      <c r="B116" s="167"/>
      <c r="C116" s="174"/>
      <c r="D116" s="174"/>
    </row>
    <row r="117" spans="1:4" ht="12.75">
      <c r="A117" s="196"/>
      <c r="B117" s="167"/>
      <c r="C117" s="174"/>
      <c r="D117" s="174"/>
    </row>
    <row r="118" spans="1:4" ht="12.75">
      <c r="A118" s="196"/>
      <c r="B118" s="167"/>
      <c r="C118" s="174"/>
      <c r="D118" s="174"/>
    </row>
    <row r="119" spans="1:4" ht="12.75">
      <c r="A119" s="196"/>
      <c r="B119" s="167"/>
      <c r="C119" s="174"/>
      <c r="D119" s="174"/>
    </row>
    <row r="120" spans="1:4" ht="12.75">
      <c r="A120" s="196"/>
      <c r="B120" s="167"/>
      <c r="C120" s="174"/>
      <c r="D120" s="174"/>
    </row>
    <row r="121" spans="1:4" ht="12.75">
      <c r="A121" s="196"/>
      <c r="B121" s="167"/>
      <c r="C121" s="174"/>
      <c r="D121" s="174"/>
    </row>
    <row r="122" spans="1:4" ht="12.75">
      <c r="A122" s="196"/>
      <c r="B122" s="167"/>
      <c r="C122" s="174"/>
      <c r="D122" s="174"/>
    </row>
    <row r="123" spans="1:4" ht="12.75">
      <c r="A123" s="196"/>
      <c r="B123" s="167"/>
      <c r="C123" s="174"/>
      <c r="D123" s="174"/>
    </row>
    <row r="124" spans="1:4" ht="12.75">
      <c r="A124" s="196"/>
      <c r="B124" s="167"/>
      <c r="C124" s="174"/>
      <c r="D124" s="174"/>
    </row>
    <row r="125" spans="1:4" ht="12.75">
      <c r="A125" s="196"/>
      <c r="B125" s="167"/>
      <c r="C125" s="174"/>
      <c r="D125" s="174"/>
    </row>
    <row r="126" spans="1:4" ht="12.75">
      <c r="A126" s="196"/>
      <c r="B126" s="167"/>
      <c r="C126" s="174"/>
      <c r="D126" s="174"/>
    </row>
    <row r="127" spans="1:4" ht="12.75">
      <c r="A127" s="196"/>
      <c r="B127" s="167"/>
      <c r="C127" s="174"/>
      <c r="D127" s="174"/>
    </row>
    <row r="128" spans="1:4" ht="12.75">
      <c r="A128" s="196"/>
      <c r="B128" s="167"/>
      <c r="C128" s="174"/>
      <c r="D128" s="174"/>
    </row>
    <row r="129" spans="1:4" ht="12.75">
      <c r="A129" s="196"/>
      <c r="B129" s="167"/>
      <c r="C129" s="174"/>
      <c r="D129" s="174"/>
    </row>
    <row r="130" spans="1:4" ht="12.75">
      <c r="A130" s="196"/>
      <c r="B130" s="167"/>
      <c r="C130" s="174"/>
      <c r="D130" s="174"/>
    </row>
    <row r="131" spans="1:4" ht="12.75">
      <c r="A131" s="196"/>
      <c r="B131" s="167"/>
      <c r="C131" s="174"/>
      <c r="D131" s="174"/>
    </row>
    <row r="132" spans="1:4" ht="12.75">
      <c r="A132" s="196"/>
      <c r="B132" s="167"/>
      <c r="C132" s="174"/>
      <c r="D132" s="174"/>
    </row>
    <row r="133" spans="1:4" ht="12.75">
      <c r="A133" s="196"/>
      <c r="B133" s="167"/>
      <c r="C133" s="174"/>
      <c r="D133" s="174"/>
    </row>
    <row r="134" spans="1:4" ht="12.75">
      <c r="A134" s="196"/>
      <c r="B134" s="167"/>
      <c r="C134" s="174"/>
      <c r="D134" s="174"/>
    </row>
    <row r="135" spans="1:4" ht="12.75">
      <c r="A135" s="196"/>
      <c r="B135" s="167"/>
      <c r="C135" s="174"/>
      <c r="D135" s="174"/>
    </row>
    <row r="136" spans="1:4" ht="12.75">
      <c r="A136" s="196"/>
      <c r="B136" s="167"/>
      <c r="C136" s="174"/>
      <c r="D136" s="174"/>
    </row>
    <row r="137" spans="1:4" ht="12.75">
      <c r="A137" s="196"/>
      <c r="B137" s="167"/>
      <c r="C137" s="174"/>
      <c r="D137" s="174"/>
    </row>
    <row r="138" spans="1:4" ht="12.75">
      <c r="A138" s="196"/>
      <c r="B138" s="167"/>
      <c r="C138" s="174"/>
      <c r="D138" s="174"/>
    </row>
    <row r="139" spans="1:4" ht="12.75">
      <c r="A139" s="196"/>
      <c r="B139" s="167"/>
      <c r="C139" s="174"/>
      <c r="D139" s="174"/>
    </row>
    <row r="140" spans="1:4" ht="12.75">
      <c r="A140" s="196"/>
      <c r="B140" s="167"/>
      <c r="C140" s="174"/>
      <c r="D140" s="174"/>
    </row>
    <row r="141" spans="1:4" ht="12.75">
      <c r="A141" s="196"/>
      <c r="B141" s="167"/>
      <c r="C141" s="174"/>
      <c r="D141" s="174"/>
    </row>
    <row r="142" spans="1:4" ht="12.75">
      <c r="A142" s="196"/>
      <c r="B142" s="167"/>
      <c r="C142" s="174"/>
      <c r="D142" s="174"/>
    </row>
    <row r="143" spans="1:4" ht="12.75">
      <c r="A143" s="196"/>
      <c r="B143" s="167"/>
      <c r="C143" s="174"/>
      <c r="D143" s="174"/>
    </row>
    <row r="144" spans="1:4" ht="12.75">
      <c r="A144" s="196"/>
      <c r="B144" s="167"/>
      <c r="C144" s="174"/>
      <c r="D144" s="174"/>
    </row>
    <row r="145" spans="1:4" ht="12.75">
      <c r="A145" s="196"/>
      <c r="B145" s="167"/>
      <c r="C145" s="174"/>
      <c r="D145" s="174"/>
    </row>
    <row r="146" spans="1:4" ht="12.75">
      <c r="A146" s="196"/>
      <c r="B146" s="167"/>
      <c r="C146" s="174"/>
      <c r="D146" s="174"/>
    </row>
    <row r="147" spans="1:4" ht="12.75">
      <c r="A147" s="196"/>
      <c r="B147" s="167"/>
      <c r="C147" s="174"/>
      <c r="D147" s="174"/>
    </row>
    <row r="148" spans="1:4" ht="12.75">
      <c r="A148" s="196"/>
      <c r="B148" s="167"/>
      <c r="C148" s="174"/>
      <c r="D148" s="174"/>
    </row>
    <row r="149" spans="1:4" ht="12.75">
      <c r="A149" s="196"/>
      <c r="B149" s="167"/>
      <c r="C149" s="174"/>
      <c r="D149" s="174"/>
    </row>
    <row r="150" spans="1:4" ht="12.75">
      <c r="A150" s="196"/>
      <c r="B150" s="167"/>
      <c r="C150" s="174"/>
      <c r="D150" s="174"/>
    </row>
    <row r="151" spans="1:4" ht="12.75">
      <c r="A151" s="196"/>
      <c r="B151" s="167"/>
      <c r="C151" s="174"/>
      <c r="D151" s="174"/>
    </row>
    <row r="152" spans="1:4" ht="12.75">
      <c r="A152" s="196"/>
      <c r="B152" s="167"/>
      <c r="C152" s="174"/>
      <c r="D152" s="174"/>
    </row>
    <row r="153" spans="1:4" ht="12.75">
      <c r="A153" s="196"/>
      <c r="B153" s="167"/>
      <c r="C153" s="174"/>
      <c r="D153" s="174"/>
    </row>
    <row r="154" spans="1:4" ht="12.75">
      <c r="A154" s="196"/>
      <c r="B154" s="167"/>
      <c r="C154" s="174"/>
      <c r="D154" s="174"/>
    </row>
    <row r="155" spans="1:4" ht="12.75">
      <c r="A155" s="196"/>
      <c r="B155" s="167"/>
      <c r="C155" s="174"/>
      <c r="D155" s="174"/>
    </row>
    <row r="156" spans="1:4" ht="12.75">
      <c r="A156" s="196"/>
      <c r="B156" s="167"/>
      <c r="C156" s="174"/>
      <c r="D156" s="174"/>
    </row>
    <row r="157" spans="1:4" ht="12.75">
      <c r="A157" s="196"/>
      <c r="B157" s="167"/>
      <c r="C157" s="174"/>
      <c r="D157" s="174"/>
    </row>
    <row r="158" spans="1:4" ht="12.75">
      <c r="A158" s="196"/>
      <c r="B158" s="167"/>
      <c r="C158" s="174"/>
      <c r="D158" s="174"/>
    </row>
    <row r="159" spans="1:4" ht="12.75">
      <c r="A159" s="196"/>
      <c r="B159" s="167"/>
      <c r="C159" s="174"/>
      <c r="D159" s="174"/>
    </row>
    <row r="160" spans="1:4" ht="12.75">
      <c r="A160" s="196"/>
      <c r="B160" s="167"/>
      <c r="C160" s="174"/>
      <c r="D160" s="174"/>
    </row>
    <row r="161" spans="1:4" ht="12.75">
      <c r="A161" s="196"/>
      <c r="B161" s="167"/>
      <c r="C161" s="174"/>
      <c r="D161" s="174"/>
    </row>
    <row r="162" spans="1:4" ht="12.75">
      <c r="A162" s="196"/>
      <c r="B162" s="167"/>
      <c r="C162" s="174"/>
      <c r="D162" s="174"/>
    </row>
    <row r="163" spans="1:4" ht="12.75">
      <c r="A163" s="196"/>
      <c r="B163" s="167"/>
      <c r="C163" s="174"/>
      <c r="D163" s="174"/>
    </row>
    <row r="164" spans="1:4" ht="12.75">
      <c r="A164" s="196"/>
      <c r="B164" s="167"/>
      <c r="C164" s="174"/>
      <c r="D164" s="174"/>
    </row>
    <row r="165" spans="1:4" ht="12.75">
      <c r="A165" s="196"/>
      <c r="B165" s="167"/>
      <c r="C165" s="174"/>
      <c r="D165" s="174"/>
    </row>
    <row r="166" spans="1:4" ht="12.75">
      <c r="A166" s="196"/>
      <c r="B166" s="167"/>
      <c r="C166" s="174"/>
      <c r="D166" s="174"/>
    </row>
    <row r="167" spans="1:4" ht="12.75">
      <c r="A167" s="196"/>
      <c r="B167" s="167"/>
      <c r="C167" s="174"/>
      <c r="D167" s="174"/>
    </row>
    <row r="168" spans="1:4" ht="12.75">
      <c r="A168" s="196"/>
      <c r="B168" s="167"/>
      <c r="C168" s="174"/>
      <c r="D168" s="174"/>
    </row>
    <row r="169" spans="1:4" ht="12.75">
      <c r="A169" s="196"/>
      <c r="B169" s="167"/>
      <c r="C169" s="174"/>
      <c r="D169" s="174"/>
    </row>
    <row r="170" spans="1:4" ht="12.75">
      <c r="A170" s="196"/>
      <c r="B170" s="167"/>
      <c r="C170" s="174"/>
      <c r="D170" s="174"/>
    </row>
    <row r="171" spans="1:4" ht="12.75">
      <c r="A171" s="196"/>
      <c r="B171" s="167"/>
      <c r="C171" s="174"/>
      <c r="D171" s="174"/>
    </row>
    <row r="172" spans="1:4" ht="12.75">
      <c r="A172" s="196"/>
      <c r="B172" s="167"/>
      <c r="C172" s="174"/>
      <c r="D172" s="174"/>
    </row>
    <row r="173" spans="1:4" ht="12.75">
      <c r="A173" s="196"/>
      <c r="B173" s="167"/>
      <c r="C173" s="174"/>
      <c r="D173" s="174"/>
    </row>
    <row r="174" spans="1:4" ht="12.75">
      <c r="A174" s="196"/>
      <c r="B174" s="167"/>
      <c r="C174" s="174"/>
      <c r="D174" s="174"/>
    </row>
    <row r="175" spans="1:4" ht="12.75">
      <c r="A175" s="196"/>
      <c r="B175" s="167"/>
      <c r="C175" s="174"/>
      <c r="D175" s="174"/>
    </row>
    <row r="176" spans="1:4" ht="12.75">
      <c r="A176" s="196"/>
      <c r="B176" s="167"/>
      <c r="C176" s="174"/>
      <c r="D176" s="174"/>
    </row>
    <row r="177" spans="1:4" ht="12.75">
      <c r="A177" s="196"/>
      <c r="B177" s="167"/>
      <c r="C177" s="174"/>
      <c r="D177" s="174"/>
    </row>
    <row r="178" spans="1:4" ht="12.75">
      <c r="A178" s="196"/>
      <c r="B178" s="167"/>
      <c r="C178" s="174"/>
      <c r="D178" s="174"/>
    </row>
    <row r="179" spans="1:4" ht="12.75">
      <c r="A179" s="196"/>
      <c r="B179" s="167"/>
      <c r="C179" s="174"/>
      <c r="D179" s="174"/>
    </row>
    <row r="180" spans="1:4" ht="12.75">
      <c r="A180" s="196"/>
      <c r="B180" s="167"/>
      <c r="C180" s="174"/>
      <c r="D180" s="174"/>
    </row>
    <row r="181" spans="1:4" ht="12.75">
      <c r="A181" s="196"/>
      <c r="B181" s="167"/>
      <c r="C181" s="174"/>
      <c r="D181" s="174"/>
    </row>
    <row r="182" spans="1:4" ht="12.75">
      <c r="A182" s="196"/>
      <c r="B182" s="167"/>
      <c r="C182" s="174"/>
      <c r="D182" s="174"/>
    </row>
    <row r="183" spans="1:4" ht="12.75">
      <c r="A183" s="196"/>
      <c r="B183" s="167"/>
      <c r="C183" s="174"/>
      <c r="D183" s="174"/>
    </row>
    <row r="184" spans="1:4" ht="12.75">
      <c r="A184" s="196"/>
      <c r="B184" s="167"/>
      <c r="C184" s="174"/>
      <c r="D184" s="174"/>
    </row>
    <row r="185" spans="1:4" ht="12.75">
      <c r="A185" s="196"/>
      <c r="B185" s="167"/>
      <c r="C185" s="174"/>
      <c r="D185" s="174"/>
    </row>
    <row r="186" spans="1:4" ht="12.75">
      <c r="A186" s="196"/>
      <c r="B186" s="167"/>
      <c r="C186" s="174"/>
      <c r="D186" s="174"/>
    </row>
    <row r="187" spans="1:4" ht="12.75">
      <c r="A187" s="196"/>
      <c r="B187" s="167"/>
      <c r="C187" s="174"/>
      <c r="D187" s="174"/>
    </row>
    <row r="188" spans="1:4" ht="12.75">
      <c r="A188" s="196"/>
      <c r="B188" s="167"/>
      <c r="C188" s="174"/>
      <c r="D188" s="174"/>
    </row>
    <row r="189" spans="1:4" ht="12.75">
      <c r="A189" s="196"/>
      <c r="B189" s="167"/>
      <c r="C189" s="174"/>
      <c r="D189" s="174"/>
    </row>
    <row r="190" spans="1:4" ht="12.75">
      <c r="A190" s="196"/>
      <c r="B190" s="167"/>
      <c r="C190" s="174"/>
      <c r="D190" s="174"/>
    </row>
    <row r="191" spans="1:4" ht="12.75">
      <c r="A191" s="196"/>
      <c r="B191" s="167"/>
      <c r="C191" s="174"/>
      <c r="D191" s="174"/>
    </row>
    <row r="192" spans="1:4" ht="12.75">
      <c r="A192" s="196"/>
      <c r="B192" s="167"/>
      <c r="C192" s="174"/>
      <c r="D192" s="174"/>
    </row>
    <row r="193" spans="1:4" ht="12.75">
      <c r="A193" s="196"/>
      <c r="B193" s="167"/>
      <c r="C193" s="174"/>
      <c r="D193" s="174"/>
    </row>
    <row r="194" spans="1:4" ht="12.75">
      <c r="A194" s="196"/>
      <c r="B194" s="167"/>
      <c r="C194" s="174"/>
      <c r="D194" s="174"/>
    </row>
    <row r="195" spans="1:4" ht="12.75">
      <c r="A195" s="196"/>
      <c r="B195" s="167"/>
      <c r="C195" s="174"/>
      <c r="D195" s="174"/>
    </row>
    <row r="196" spans="1:4" ht="12.75">
      <c r="A196" s="196"/>
      <c r="B196" s="167"/>
      <c r="C196" s="174"/>
      <c r="D196" s="174"/>
    </row>
    <row r="197" spans="1:4" ht="12.75">
      <c r="A197" s="196"/>
      <c r="B197" s="167"/>
      <c r="C197" s="174"/>
      <c r="D197" s="174"/>
    </row>
    <row r="198" spans="1:4" ht="12.75">
      <c r="A198" s="196"/>
      <c r="B198" s="167"/>
      <c r="C198" s="174"/>
      <c r="D198" s="174"/>
    </row>
    <row r="199" spans="1:4" ht="12.75">
      <c r="A199" s="196"/>
      <c r="B199" s="167"/>
      <c r="C199" s="174"/>
      <c r="D199" s="174"/>
    </row>
    <row r="200" spans="1:4" ht="12.75">
      <c r="A200" s="196"/>
      <c r="B200" s="167"/>
      <c r="C200" s="174"/>
      <c r="D200" s="174"/>
    </row>
    <row r="201" spans="1:4" ht="12.75">
      <c r="A201" s="196"/>
      <c r="B201" s="167"/>
      <c r="D201" s="174"/>
    </row>
    <row r="202" spans="1:4" ht="12.75">
      <c r="A202" s="196"/>
      <c r="B202" s="167"/>
      <c r="D202" s="174"/>
    </row>
    <row r="203" spans="1:4" ht="12.75">
      <c r="A203" s="196"/>
      <c r="B203" s="167"/>
      <c r="D203" s="174"/>
    </row>
    <row r="204" spans="1:4" ht="12.75">
      <c r="A204" s="196"/>
      <c r="B204" s="167"/>
      <c r="D204" s="174"/>
    </row>
    <row r="205" spans="1:4" ht="12.75">
      <c r="A205" s="196"/>
      <c r="B205" s="167"/>
      <c r="D205" s="174"/>
    </row>
    <row r="206" spans="1:4" ht="12.75">
      <c r="A206" s="196"/>
      <c r="B206" s="167"/>
      <c r="D206" s="174"/>
    </row>
    <row r="207" spans="1:4" ht="12.75">
      <c r="A207" s="196"/>
      <c r="B207" s="167"/>
      <c r="D207" s="174"/>
    </row>
    <row r="208" spans="1:4" ht="12.75">
      <c r="A208" s="196"/>
      <c r="B208" s="167"/>
      <c r="D208" s="174"/>
    </row>
    <row r="209" spans="1:4" ht="12.75">
      <c r="A209" s="196"/>
      <c r="B209" s="167"/>
      <c r="D209" s="174"/>
    </row>
    <row r="210" spans="1:4" ht="12.75">
      <c r="A210" s="196"/>
      <c r="B210" s="167"/>
      <c r="D210" s="174"/>
    </row>
    <row r="211" spans="1:4" ht="12.75">
      <c r="A211" s="196"/>
      <c r="B211" s="167"/>
      <c r="D211" s="174"/>
    </row>
    <row r="212" spans="1:4" ht="12.75">
      <c r="A212" s="196"/>
      <c r="B212" s="167"/>
      <c r="D212" s="174"/>
    </row>
    <row r="213" spans="1:4" ht="12.75">
      <c r="A213" s="196"/>
      <c r="B213" s="167"/>
      <c r="D213" s="174"/>
    </row>
    <row r="214" spans="1:4" ht="12.75">
      <c r="A214" s="167"/>
      <c r="B214" s="167"/>
      <c r="D214" s="174"/>
    </row>
    <row r="215" spans="1:4" ht="12.75">
      <c r="A215" s="167"/>
      <c r="B215" s="167"/>
      <c r="D215" s="174"/>
    </row>
    <row r="216" spans="1:4" ht="12.75">
      <c r="A216" s="167"/>
      <c r="B216" s="167"/>
      <c r="D216" s="174"/>
    </row>
    <row r="217" spans="1:4" ht="12.75">
      <c r="A217" s="167"/>
      <c r="B217" s="167"/>
      <c r="D217" s="174"/>
    </row>
    <row r="218" spans="1:4" ht="12.75">
      <c r="A218" s="167"/>
      <c r="B218" s="167"/>
      <c r="D218" s="174"/>
    </row>
    <row r="219" spans="1:4" ht="12.75">
      <c r="A219" s="167"/>
      <c r="B219" s="167"/>
      <c r="D219" s="174"/>
    </row>
    <row r="220" spans="1:4" ht="12.75">
      <c r="A220" s="167"/>
      <c r="B220" s="167"/>
      <c r="D220" s="174"/>
    </row>
    <row r="221" spans="1:4" ht="12.75">
      <c r="A221" s="167"/>
      <c r="B221" s="167"/>
      <c r="D221" s="174"/>
    </row>
    <row r="222" spans="1:4" ht="12.75">
      <c r="A222" s="167"/>
      <c r="B222" s="167"/>
      <c r="D222" s="174"/>
    </row>
    <row r="223" spans="1:4" ht="12.75">
      <c r="A223" s="167"/>
      <c r="B223" s="167"/>
      <c r="D223" s="174"/>
    </row>
    <row r="224" spans="1:4" ht="12.75">
      <c r="A224" s="167"/>
      <c r="B224" s="167"/>
      <c r="D224" s="174"/>
    </row>
    <row r="225" spans="1:4" ht="12.75">
      <c r="A225" s="167"/>
      <c r="B225" s="167"/>
      <c r="D225" s="174"/>
    </row>
    <row r="226" spans="1:4" ht="12.75">
      <c r="A226" s="167"/>
      <c r="B226" s="167"/>
      <c r="D226" s="174"/>
    </row>
    <row r="227" spans="1:4" ht="12.75">
      <c r="A227" s="167"/>
      <c r="B227" s="167"/>
      <c r="D227" s="174"/>
    </row>
    <row r="228" spans="1:4" ht="12.75">
      <c r="A228" s="167"/>
      <c r="B228" s="167"/>
      <c r="D228" s="174"/>
    </row>
    <row r="229" spans="1:4" ht="12.75">
      <c r="A229" s="167"/>
      <c r="B229" s="167"/>
      <c r="D229" s="174"/>
    </row>
    <row r="230" spans="1:4" ht="12.75">
      <c r="A230" s="167"/>
      <c r="B230" s="167"/>
      <c r="D230" s="174"/>
    </row>
    <row r="231" spans="1:4" ht="12.75">
      <c r="A231" s="167"/>
      <c r="B231" s="167"/>
      <c r="D231" s="174"/>
    </row>
    <row r="232" spans="1:4" ht="12.75">
      <c r="A232" s="167"/>
      <c r="B232" s="167"/>
      <c r="D232" s="174"/>
    </row>
    <row r="233" spans="1:4" ht="12.75">
      <c r="A233" s="167"/>
      <c r="B233" s="167"/>
      <c r="D233" s="174"/>
    </row>
    <row r="234" spans="1:4" ht="12.75">
      <c r="A234" s="167"/>
      <c r="B234" s="167"/>
      <c r="D234" s="174"/>
    </row>
    <row r="235" spans="1:4" ht="12.75">
      <c r="A235" s="167"/>
      <c r="B235" s="167"/>
      <c r="D235" s="174"/>
    </row>
    <row r="236" spans="1:4" ht="12.75">
      <c r="A236" s="167"/>
      <c r="B236" s="167"/>
      <c r="D236" s="174"/>
    </row>
    <row r="237" spans="1:4" ht="12.75">
      <c r="A237" s="167"/>
      <c r="B237" s="167"/>
      <c r="D237" s="174"/>
    </row>
    <row r="238" spans="1:4" ht="12.75">
      <c r="A238" s="167"/>
      <c r="B238" s="167"/>
      <c r="D238" s="174"/>
    </row>
    <row r="239" spans="1:4" ht="12.75">
      <c r="A239" s="167"/>
      <c r="B239" s="167"/>
      <c r="D239" s="174"/>
    </row>
    <row r="240" spans="1:4" ht="12.75">
      <c r="A240" s="167"/>
      <c r="B240" s="167"/>
      <c r="D240" s="174"/>
    </row>
    <row r="241" spans="1:4" ht="12.75">
      <c r="A241" s="167"/>
      <c r="B241" s="167"/>
      <c r="D241" s="174"/>
    </row>
    <row r="242" spans="1:4" ht="12.75">
      <c r="A242" s="167"/>
      <c r="B242" s="167"/>
      <c r="D242" s="174"/>
    </row>
    <row r="243" spans="1:4" ht="12.75">
      <c r="A243" s="167"/>
      <c r="B243" s="167"/>
      <c r="D243" s="174"/>
    </row>
    <row r="244" spans="1:4" ht="12.75">
      <c r="A244" s="167"/>
      <c r="B244" s="167"/>
      <c r="D244" s="174"/>
    </row>
    <row r="245" spans="1:4" ht="12.75">
      <c r="A245" s="167"/>
      <c r="B245" s="167"/>
      <c r="D245" s="174"/>
    </row>
    <row r="246" spans="1:4" ht="12.75">
      <c r="A246" s="167"/>
      <c r="B246" s="167"/>
      <c r="D246" s="174"/>
    </row>
    <row r="247" spans="1:4" ht="12.75">
      <c r="A247" s="167"/>
      <c r="B247" s="167"/>
      <c r="D247" s="174"/>
    </row>
    <row r="248" spans="1:4" ht="12.75">
      <c r="A248" s="167"/>
      <c r="B248" s="167"/>
      <c r="D248" s="174"/>
    </row>
    <row r="249" spans="1:4" ht="12.75">
      <c r="A249" s="167"/>
      <c r="B249" s="167"/>
      <c r="D249" s="174"/>
    </row>
    <row r="250" spans="1:4" ht="12.75">
      <c r="A250" s="167"/>
      <c r="B250" s="167"/>
      <c r="D250" s="174"/>
    </row>
    <row r="251" spans="1:4" ht="12.75">
      <c r="A251" s="167"/>
      <c r="B251" s="167"/>
      <c r="D251" s="174"/>
    </row>
    <row r="252" spans="1:4" ht="12.75">
      <c r="A252" s="167"/>
      <c r="B252" s="167"/>
      <c r="D252" s="174"/>
    </row>
    <row r="253" spans="1:4" ht="12.75">
      <c r="A253" s="167"/>
      <c r="B253" s="167"/>
      <c r="D253" s="174"/>
    </row>
    <row r="254" spans="1:4" ht="12.75">
      <c r="A254" s="167"/>
      <c r="B254" s="167"/>
      <c r="D254" s="174"/>
    </row>
    <row r="255" spans="1:4" ht="12.75">
      <c r="A255" s="167"/>
      <c r="B255" s="167"/>
      <c r="D255" s="174"/>
    </row>
    <row r="256" spans="1:4" ht="12.75">
      <c r="A256" s="167"/>
      <c r="B256" s="167"/>
      <c r="D256" s="174"/>
    </row>
    <row r="257" spans="1:4" ht="12.75">
      <c r="A257" s="167"/>
      <c r="B257" s="167"/>
      <c r="D257" s="174"/>
    </row>
    <row r="258" spans="1:4" ht="12.75">
      <c r="A258" s="167"/>
      <c r="B258" s="167"/>
      <c r="D258" s="174"/>
    </row>
    <row r="259" spans="1:4" ht="12.75">
      <c r="A259" s="167"/>
      <c r="B259" s="167"/>
      <c r="D259" s="174"/>
    </row>
    <row r="260" spans="1:4" ht="12.75">
      <c r="A260" s="167"/>
      <c r="B260" s="167"/>
      <c r="D260" s="174"/>
    </row>
    <row r="261" spans="1:4" ht="12.75">
      <c r="A261" s="167"/>
      <c r="B261" s="167"/>
      <c r="D261" s="174"/>
    </row>
    <row r="262" spans="1:4" ht="12.75">
      <c r="A262" s="167"/>
      <c r="B262" s="167"/>
      <c r="D262" s="174"/>
    </row>
    <row r="263" spans="1:4" ht="12.75">
      <c r="A263" s="167"/>
      <c r="B263" s="167"/>
      <c r="D263" s="174"/>
    </row>
    <row r="264" spans="1:4" ht="12.75">
      <c r="A264" s="167"/>
      <c r="B264" s="167"/>
      <c r="D264" s="174"/>
    </row>
    <row r="265" spans="1:4" ht="12.75">
      <c r="A265" s="167"/>
      <c r="B265" s="167"/>
      <c r="D265" s="174"/>
    </row>
    <row r="266" spans="1:4" ht="12.75">
      <c r="A266" s="167"/>
      <c r="B266" s="167"/>
      <c r="D266" s="174"/>
    </row>
    <row r="267" spans="1:4" ht="12.75">
      <c r="A267" s="167"/>
      <c r="B267" s="167"/>
      <c r="D267" s="174"/>
    </row>
    <row r="268" spans="1:4" ht="12.75">
      <c r="A268" s="167"/>
      <c r="B268" s="167"/>
      <c r="D268" s="174"/>
    </row>
    <row r="269" spans="1:4" ht="12.75">
      <c r="A269" s="167"/>
      <c r="B269" s="167"/>
      <c r="D269" s="174"/>
    </row>
    <row r="270" spans="1:4" ht="12.75">
      <c r="A270" s="167"/>
      <c r="B270" s="167"/>
      <c r="D270" s="174"/>
    </row>
    <row r="271" spans="1:4" ht="12.75">
      <c r="A271" s="167"/>
      <c r="B271" s="167"/>
      <c r="D271" s="174"/>
    </row>
    <row r="272" spans="1:4" ht="12.75">
      <c r="A272" s="167"/>
      <c r="B272" s="167"/>
      <c r="D272" s="174"/>
    </row>
    <row r="273" spans="1:4" ht="12.75">
      <c r="A273" s="167"/>
      <c r="B273" s="167"/>
      <c r="D273" s="174"/>
    </row>
    <row r="274" spans="1:4" ht="12.75">
      <c r="A274" s="167"/>
      <c r="B274" s="167"/>
      <c r="D274" s="174"/>
    </row>
    <row r="275" spans="1:4" ht="12.75">
      <c r="A275" s="167"/>
      <c r="B275" s="167"/>
      <c r="D275" s="174"/>
    </row>
    <row r="276" spans="1:4" ht="12.75">
      <c r="A276" s="167"/>
      <c r="B276" s="167"/>
      <c r="D276" s="174"/>
    </row>
    <row r="277" spans="1:4" ht="12.75">
      <c r="A277" s="167"/>
      <c r="B277" s="167"/>
      <c r="D277" s="174"/>
    </row>
    <row r="278" spans="1:4" ht="12.75">
      <c r="A278" s="167"/>
      <c r="B278" s="167"/>
      <c r="D278" s="174"/>
    </row>
    <row r="279" spans="1:4" ht="12.75">
      <c r="A279" s="167"/>
      <c r="B279" s="167"/>
      <c r="D279" s="174"/>
    </row>
    <row r="280" spans="1:4" ht="12.75">
      <c r="A280" s="167"/>
      <c r="B280" s="167"/>
      <c r="D280" s="174"/>
    </row>
    <row r="281" spans="1:4" ht="12.75">
      <c r="A281" s="167"/>
      <c r="B281" s="167"/>
      <c r="D281" s="174"/>
    </row>
    <row r="282" spans="1:4" ht="12.75">
      <c r="A282" s="167"/>
      <c r="B282" s="167"/>
      <c r="D282" s="174"/>
    </row>
    <row r="283" spans="1:4" ht="12.75">
      <c r="A283" s="167"/>
      <c r="B283" s="167"/>
      <c r="D283" s="174"/>
    </row>
    <row r="284" spans="1:4" ht="12.75">
      <c r="A284" s="167"/>
      <c r="B284" s="167"/>
      <c r="D284" s="174"/>
    </row>
    <row r="285" spans="1:4" ht="12.75">
      <c r="A285" s="167"/>
      <c r="B285" s="167"/>
      <c r="D285" s="174"/>
    </row>
    <row r="286" spans="1:4" ht="12.75">
      <c r="A286" s="167"/>
      <c r="B286" s="167"/>
      <c r="D286" s="174"/>
    </row>
    <row r="287" spans="1:4" ht="12.75">
      <c r="A287" s="167"/>
      <c r="B287" s="167"/>
      <c r="D287" s="174"/>
    </row>
    <row r="288" spans="1:4" ht="12.75">
      <c r="A288" s="167"/>
      <c r="B288" s="167"/>
      <c r="D288" s="174"/>
    </row>
    <row r="289" spans="1:4" ht="12.75">
      <c r="A289" s="167"/>
      <c r="B289" s="167"/>
      <c r="D289" s="174"/>
    </row>
    <row r="290" spans="1:4" ht="12.75">
      <c r="A290" s="167"/>
      <c r="B290" s="167"/>
      <c r="D290" s="174"/>
    </row>
    <row r="291" spans="1:4" ht="12.75">
      <c r="A291" s="167"/>
      <c r="B291" s="167"/>
      <c r="D291" s="174"/>
    </row>
    <row r="292" spans="1:4" ht="12.75">
      <c r="A292" s="167"/>
      <c r="B292" s="167"/>
      <c r="D292" s="174"/>
    </row>
    <row r="293" spans="1:4" ht="12.75">
      <c r="A293" s="167"/>
      <c r="B293" s="167"/>
      <c r="D293" s="174"/>
    </row>
    <row r="294" spans="1:4" ht="12.75">
      <c r="A294" s="167"/>
      <c r="B294" s="167"/>
      <c r="D294" s="174"/>
    </row>
    <row r="295" spans="1:4" ht="12.75">
      <c r="A295" s="167"/>
      <c r="B295" s="167"/>
      <c r="D295" s="174"/>
    </row>
    <row r="296" spans="1:4" ht="12.75">
      <c r="A296" s="167"/>
      <c r="B296" s="167"/>
      <c r="D296" s="174"/>
    </row>
    <row r="297" spans="1:4" ht="12.75">
      <c r="A297" s="167"/>
      <c r="B297" s="167"/>
      <c r="D297" s="174"/>
    </row>
    <row r="298" spans="1:4" ht="12.75">
      <c r="A298" s="167"/>
      <c r="B298" s="167"/>
      <c r="D298" s="174"/>
    </row>
    <row r="299" spans="1:4" ht="12.75">
      <c r="A299" s="167"/>
      <c r="B299" s="167"/>
      <c r="D299" s="174"/>
    </row>
    <row r="300" spans="1:4" ht="12.75">
      <c r="A300" s="167"/>
      <c r="B300" s="167"/>
      <c r="D300" s="174"/>
    </row>
    <row r="301" spans="1:4" ht="12.75">
      <c r="A301" s="167"/>
      <c r="B301" s="167"/>
      <c r="D301" s="174"/>
    </row>
    <row r="302" spans="1:4" ht="12.75">
      <c r="A302" s="167"/>
      <c r="B302" s="167"/>
      <c r="D302" s="174"/>
    </row>
    <row r="303" spans="1:4" ht="12.75">
      <c r="A303" s="167"/>
      <c r="B303" s="167"/>
      <c r="D303" s="174"/>
    </row>
    <row r="304" spans="1:4" ht="12.75">
      <c r="A304" s="167"/>
      <c r="B304" s="167"/>
      <c r="D304" s="174"/>
    </row>
    <row r="305" spans="1:4" ht="12.75">
      <c r="A305" s="167"/>
      <c r="B305" s="167"/>
      <c r="D305" s="174"/>
    </row>
    <row r="306" spans="1:4" ht="12.75">
      <c r="A306" s="167"/>
      <c r="B306" s="167"/>
      <c r="D306" s="174"/>
    </row>
    <row r="307" spans="1:4" ht="12.75">
      <c r="A307" s="167"/>
      <c r="B307" s="167"/>
      <c r="D307" s="174"/>
    </row>
    <row r="308" spans="1:4" ht="12.75">
      <c r="A308" s="167"/>
      <c r="B308" s="167"/>
      <c r="D308" s="174"/>
    </row>
    <row r="309" spans="1:4" ht="12.75">
      <c r="A309" s="167"/>
      <c r="B309" s="167"/>
      <c r="D309" s="174"/>
    </row>
    <row r="310" spans="1:4" ht="12.75">
      <c r="A310" s="167"/>
      <c r="B310" s="167"/>
      <c r="D310" s="174"/>
    </row>
    <row r="311" spans="1:4" ht="12.75">
      <c r="A311" s="167"/>
      <c r="B311" s="167"/>
      <c r="D311" s="174"/>
    </row>
    <row r="312" spans="1:4" ht="12.75">
      <c r="A312" s="167"/>
      <c r="B312" s="167"/>
      <c r="D312" s="174"/>
    </row>
    <row r="313" spans="1:4" ht="12.75">
      <c r="A313" s="167"/>
      <c r="B313" s="167"/>
      <c r="D313" s="174"/>
    </row>
    <row r="314" spans="1:4" ht="12.75">
      <c r="A314" s="167"/>
      <c r="B314" s="167"/>
      <c r="D314" s="174"/>
    </row>
    <row r="315" spans="1:4" ht="12.75">
      <c r="A315" s="167"/>
      <c r="B315" s="167"/>
      <c r="D315" s="174"/>
    </row>
    <row r="316" spans="1:4" ht="12.75">
      <c r="A316" s="167"/>
      <c r="B316" s="167"/>
      <c r="D316" s="174"/>
    </row>
    <row r="317" spans="1:4" ht="12.75">
      <c r="A317" s="167"/>
      <c r="B317" s="167"/>
      <c r="D317" s="174"/>
    </row>
    <row r="318" spans="1:4" ht="12.75">
      <c r="A318" s="167"/>
      <c r="B318" s="167"/>
      <c r="D318" s="174"/>
    </row>
    <row r="319" spans="1:4" ht="12.75">
      <c r="A319" s="167"/>
      <c r="B319" s="167"/>
      <c r="D319" s="174"/>
    </row>
    <row r="320" spans="1:4" ht="12.75">
      <c r="A320" s="167"/>
      <c r="B320" s="167"/>
      <c r="D320" s="174"/>
    </row>
    <row r="321" spans="1:4" ht="12.75">
      <c r="A321" s="167"/>
      <c r="B321" s="167"/>
      <c r="D321" s="174"/>
    </row>
    <row r="322" spans="1:4" ht="12.75">
      <c r="A322" s="167"/>
      <c r="B322" s="167"/>
      <c r="D322" s="174"/>
    </row>
    <row r="323" spans="1:4" ht="12.75">
      <c r="A323" s="167"/>
      <c r="B323" s="167"/>
      <c r="D323" s="174"/>
    </row>
    <row r="324" spans="1:4" ht="12.75">
      <c r="A324" s="167"/>
      <c r="B324" s="167"/>
      <c r="D324" s="174"/>
    </row>
    <row r="325" spans="1:4" ht="12.75">
      <c r="A325" s="167"/>
      <c r="B325" s="167"/>
      <c r="D325" s="174"/>
    </row>
    <row r="326" spans="1:4" ht="12.75">
      <c r="A326" s="167"/>
      <c r="B326" s="167"/>
      <c r="D326" s="174"/>
    </row>
    <row r="327" spans="1:4" ht="12.75">
      <c r="A327" s="167"/>
      <c r="B327" s="167"/>
      <c r="D327" s="174"/>
    </row>
    <row r="328" spans="1:4" ht="12.75">
      <c r="A328" s="167"/>
      <c r="B328" s="167"/>
      <c r="D328" s="174"/>
    </row>
    <row r="329" spans="1:4" ht="12.75">
      <c r="A329" s="167"/>
      <c r="B329" s="167"/>
      <c r="D329" s="174"/>
    </row>
    <row r="330" spans="1:4" ht="12.75">
      <c r="A330" s="167"/>
      <c r="B330" s="167"/>
      <c r="D330" s="174"/>
    </row>
    <row r="331" spans="1:4" ht="12.75">
      <c r="A331" s="167"/>
      <c r="B331" s="167"/>
      <c r="D331" s="174"/>
    </row>
    <row r="332" spans="1:4" ht="12.75">
      <c r="A332" s="167"/>
      <c r="B332" s="167"/>
      <c r="D332" s="174"/>
    </row>
    <row r="333" spans="1:4" ht="12.75">
      <c r="A333" s="167"/>
      <c r="B333" s="167"/>
      <c r="D333" s="174"/>
    </row>
    <row r="334" spans="1:4" ht="12.75">
      <c r="A334" s="167"/>
      <c r="B334" s="167"/>
      <c r="D334" s="174"/>
    </row>
    <row r="335" spans="1:4" ht="12.75">
      <c r="A335" s="167"/>
      <c r="B335" s="167"/>
      <c r="D335" s="174"/>
    </row>
    <row r="336" spans="1:4" ht="12.75">
      <c r="A336" s="167"/>
      <c r="B336" s="167"/>
      <c r="D336" s="174"/>
    </row>
    <row r="337" spans="1:4" ht="12.75">
      <c r="A337" s="167"/>
      <c r="B337" s="167"/>
      <c r="D337" s="174"/>
    </row>
    <row r="338" spans="1:4" ht="12.75">
      <c r="A338" s="167"/>
      <c r="B338" s="167"/>
      <c r="D338" s="174"/>
    </row>
    <row r="339" spans="1:4" ht="12.75">
      <c r="A339" s="167"/>
      <c r="B339" s="167"/>
      <c r="D339" s="174"/>
    </row>
    <row r="340" spans="1:4" ht="12.75">
      <c r="A340" s="167"/>
      <c r="B340" s="167"/>
      <c r="D340" s="174"/>
    </row>
    <row r="341" spans="1:4" ht="12.75">
      <c r="A341" s="167"/>
      <c r="B341" s="167"/>
      <c r="D341" s="174"/>
    </row>
    <row r="342" spans="1:4" ht="12.75">
      <c r="A342" s="167"/>
      <c r="B342" s="167"/>
      <c r="D342" s="174"/>
    </row>
    <row r="343" spans="1:4" ht="12.75">
      <c r="A343" s="167"/>
      <c r="B343" s="167"/>
      <c r="D343" s="174"/>
    </row>
    <row r="344" spans="1:4" ht="12.75">
      <c r="A344" s="167"/>
      <c r="B344" s="167"/>
      <c r="D344" s="174"/>
    </row>
    <row r="345" spans="1:4" ht="12.75">
      <c r="A345" s="167"/>
      <c r="B345" s="167"/>
      <c r="D345" s="174"/>
    </row>
    <row r="346" spans="1:4" ht="12.75">
      <c r="A346" s="167"/>
      <c r="B346" s="167"/>
      <c r="D346" s="174"/>
    </row>
    <row r="347" spans="1:4" ht="12.75">
      <c r="A347" s="167"/>
      <c r="B347" s="167"/>
      <c r="D347" s="174"/>
    </row>
    <row r="348" spans="1:4" ht="12.75">
      <c r="A348" s="167"/>
      <c r="B348" s="167"/>
      <c r="D348" s="174"/>
    </row>
    <row r="349" spans="1:4" ht="12.75">
      <c r="A349" s="167"/>
      <c r="B349" s="167"/>
      <c r="D349" s="174"/>
    </row>
    <row r="350" spans="1:4" ht="12.75">
      <c r="A350" s="167"/>
      <c r="B350" s="167"/>
      <c r="D350" s="174"/>
    </row>
    <row r="351" spans="1:4" ht="12.75">
      <c r="A351" s="167"/>
      <c r="B351" s="167"/>
      <c r="D351" s="174"/>
    </row>
    <row r="352" spans="1:4" ht="12.75">
      <c r="A352" s="167"/>
      <c r="B352" s="167"/>
      <c r="D352" s="174"/>
    </row>
    <row r="353" spans="1:4" ht="12.75">
      <c r="A353" s="167"/>
      <c r="B353" s="167"/>
      <c r="D353" s="174"/>
    </row>
    <row r="354" spans="1:4" ht="12.75">
      <c r="A354" s="167"/>
      <c r="B354" s="167"/>
      <c r="D354" s="174"/>
    </row>
    <row r="355" spans="1:4" ht="12.75">
      <c r="A355" s="167"/>
      <c r="B355" s="167"/>
      <c r="D355" s="174"/>
    </row>
    <row r="356" spans="1:4" ht="12.75">
      <c r="A356" s="167"/>
      <c r="B356" s="167"/>
      <c r="D356" s="174"/>
    </row>
    <row r="357" spans="1:4" ht="12.75">
      <c r="A357" s="167"/>
      <c r="B357" s="167"/>
      <c r="D357" s="174"/>
    </row>
    <row r="358" spans="1:4" ht="12.75">
      <c r="A358" s="167"/>
      <c r="B358" s="167"/>
      <c r="D358" s="174"/>
    </row>
    <row r="359" spans="1:4" ht="12.75">
      <c r="A359" s="167"/>
      <c r="B359" s="167"/>
      <c r="D359" s="174"/>
    </row>
    <row r="360" spans="1:4" ht="12.75">
      <c r="A360" s="167"/>
      <c r="B360" s="167"/>
      <c r="D360" s="174"/>
    </row>
    <row r="361" spans="1:4" ht="12.75">
      <c r="A361" s="167"/>
      <c r="B361" s="167"/>
      <c r="D361" s="174"/>
    </row>
    <row r="362" spans="1:4" ht="12.75">
      <c r="A362" s="167"/>
      <c r="B362" s="167"/>
      <c r="D362" s="174"/>
    </row>
    <row r="363" spans="1:4" ht="12.75">
      <c r="A363" s="167"/>
      <c r="B363" s="167"/>
      <c r="D363" s="174"/>
    </row>
    <row r="364" spans="1:4" ht="12.75">
      <c r="A364" s="167"/>
      <c r="B364" s="167"/>
      <c r="D364" s="174"/>
    </row>
    <row r="365" spans="1:4" ht="12.75">
      <c r="A365" s="167"/>
      <c r="B365" s="167"/>
      <c r="D365" s="174"/>
    </row>
    <row r="366" spans="1:4" ht="12.75">
      <c r="A366" s="167"/>
      <c r="B366" s="167"/>
      <c r="D366" s="174"/>
    </row>
    <row r="367" spans="1:4" ht="12.75">
      <c r="A367" s="167"/>
      <c r="B367" s="167"/>
      <c r="D367" s="174"/>
    </row>
    <row r="368" spans="1:4" ht="12.75">
      <c r="A368" s="167"/>
      <c r="B368" s="167"/>
      <c r="D368" s="174"/>
    </row>
    <row r="369" spans="1:4" ht="12.75">
      <c r="A369" s="167"/>
      <c r="B369" s="167"/>
      <c r="D369" s="174"/>
    </row>
    <row r="370" spans="1:4" ht="12.75">
      <c r="A370" s="167"/>
      <c r="B370" s="167"/>
      <c r="D370" s="174"/>
    </row>
    <row r="371" spans="1:4" ht="12.75">
      <c r="A371" s="167"/>
      <c r="B371" s="167"/>
      <c r="D371" s="174"/>
    </row>
    <row r="372" spans="1:4" ht="12.75">
      <c r="A372" s="167"/>
      <c r="B372" s="167"/>
      <c r="D372" s="174"/>
    </row>
    <row r="373" spans="1:4" ht="12.75">
      <c r="A373" s="167"/>
      <c r="B373" s="167"/>
      <c r="D373" s="174"/>
    </row>
    <row r="374" spans="1:4" ht="12.75">
      <c r="A374" s="167"/>
      <c r="B374" s="167"/>
      <c r="D374" s="174"/>
    </row>
    <row r="375" spans="1:4" ht="12.75">
      <c r="A375" s="167"/>
      <c r="B375" s="167"/>
      <c r="D375" s="174"/>
    </row>
    <row r="376" spans="1:4" ht="12.75">
      <c r="A376" s="167"/>
      <c r="B376" s="167"/>
      <c r="D376" s="174"/>
    </row>
    <row r="377" spans="1:4" ht="12.75">
      <c r="A377" s="167"/>
      <c r="B377" s="167"/>
      <c r="D377" s="174"/>
    </row>
    <row r="378" spans="1:4" ht="12.75">
      <c r="A378" s="167"/>
      <c r="B378" s="167"/>
      <c r="D378" s="174"/>
    </row>
    <row r="379" spans="1:4" ht="12.75">
      <c r="A379" s="167"/>
      <c r="B379" s="167"/>
      <c r="D379" s="174"/>
    </row>
    <row r="380" spans="1:4" ht="12.75">
      <c r="A380" s="167"/>
      <c r="B380" s="167"/>
      <c r="D380" s="174"/>
    </row>
    <row r="381" spans="1:4" ht="12.75">
      <c r="A381" s="167"/>
      <c r="B381" s="167"/>
      <c r="D381" s="174"/>
    </row>
    <row r="382" spans="1:4" ht="12.75">
      <c r="A382" s="167"/>
      <c r="B382" s="167"/>
      <c r="D382" s="174"/>
    </row>
    <row r="383" spans="1:4" ht="12.75">
      <c r="A383" s="167"/>
      <c r="B383" s="167"/>
      <c r="D383" s="174"/>
    </row>
    <row r="384" spans="1:4" ht="12.75">
      <c r="A384" s="167"/>
      <c r="B384" s="167"/>
      <c r="D384" s="174"/>
    </row>
    <row r="385" spans="1:4" ht="12.75">
      <c r="A385" s="167"/>
      <c r="B385" s="167"/>
      <c r="D385" s="174"/>
    </row>
    <row r="386" spans="1:4" ht="12.75">
      <c r="A386" s="167"/>
      <c r="B386" s="167"/>
      <c r="D386" s="174"/>
    </row>
    <row r="387" spans="1:4" ht="12.75">
      <c r="A387" s="167"/>
      <c r="B387" s="167"/>
      <c r="D387" s="174"/>
    </row>
    <row r="388" spans="1:4" ht="12.75">
      <c r="A388" s="167"/>
      <c r="B388" s="167"/>
      <c r="D388" s="174"/>
    </row>
    <row r="389" spans="1:4" ht="12.75">
      <c r="A389" s="167"/>
      <c r="B389" s="167"/>
      <c r="D389" s="174"/>
    </row>
    <row r="390" spans="1:4" ht="12.75">
      <c r="A390" s="167"/>
      <c r="B390" s="167"/>
      <c r="D390" s="174"/>
    </row>
    <row r="391" spans="1:4" ht="12.75">
      <c r="A391" s="167"/>
      <c r="B391" s="167"/>
      <c r="D391" s="174"/>
    </row>
    <row r="392" spans="1:4" ht="12.75">
      <c r="A392" s="167"/>
      <c r="B392" s="167"/>
      <c r="D392" s="174"/>
    </row>
    <row r="393" spans="1:4" ht="12.75">
      <c r="A393" s="167"/>
      <c r="B393" s="167"/>
      <c r="D393" s="174"/>
    </row>
    <row r="394" spans="1:4" ht="12.75">
      <c r="A394" s="167"/>
      <c r="B394" s="167"/>
      <c r="D394" s="174"/>
    </row>
    <row r="395" spans="1:4" ht="12.75">
      <c r="A395" s="167"/>
      <c r="B395" s="167"/>
      <c r="D395" s="174"/>
    </row>
    <row r="396" spans="1:4" ht="12.75">
      <c r="A396" s="167"/>
      <c r="B396" s="167"/>
      <c r="D396" s="174"/>
    </row>
    <row r="397" spans="1:4" ht="12.75">
      <c r="A397" s="167"/>
      <c r="B397" s="167"/>
      <c r="D397" s="174"/>
    </row>
    <row r="398" spans="1:4" ht="12.75">
      <c r="A398" s="167"/>
      <c r="B398" s="167"/>
      <c r="D398" s="174"/>
    </row>
    <row r="399" spans="1:4" ht="12.75">
      <c r="A399" s="167"/>
      <c r="B399" s="167"/>
      <c r="D399" s="174"/>
    </row>
    <row r="400" spans="1:4" ht="12.75">
      <c r="A400" s="167"/>
      <c r="B400" s="167"/>
      <c r="D400" s="174"/>
    </row>
    <row r="401" spans="1:4" ht="12.75">
      <c r="A401" s="167"/>
      <c r="B401" s="167"/>
      <c r="D401" s="174"/>
    </row>
    <row r="402" spans="1:4" ht="12.75">
      <c r="A402" s="167"/>
      <c r="B402" s="167"/>
      <c r="D402" s="174"/>
    </row>
    <row r="403" spans="1:4" ht="12.75">
      <c r="A403" s="167"/>
      <c r="B403" s="167"/>
      <c r="D403" s="174"/>
    </row>
    <row r="404" spans="1:4" ht="12.75">
      <c r="A404" s="167"/>
      <c r="B404" s="167"/>
      <c r="D404" s="174"/>
    </row>
    <row r="405" spans="1:4" ht="12.75">
      <c r="A405" s="167"/>
      <c r="B405" s="167"/>
      <c r="D405" s="174"/>
    </row>
    <row r="406" spans="1:4" ht="12.75">
      <c r="A406" s="167"/>
      <c r="B406" s="167"/>
      <c r="D406" s="174"/>
    </row>
    <row r="407" spans="1:4" ht="12.75">
      <c r="A407" s="167"/>
      <c r="B407" s="167"/>
      <c r="D407" s="174"/>
    </row>
    <row r="408" spans="1:4" ht="12.75">
      <c r="A408" s="167"/>
      <c r="B408" s="167"/>
      <c r="D408" s="174"/>
    </row>
    <row r="409" spans="1:4" ht="12.75">
      <c r="A409" s="167"/>
      <c r="B409" s="167"/>
      <c r="D409" s="174"/>
    </row>
    <row r="410" spans="1:4" ht="12.75">
      <c r="A410" s="167"/>
      <c r="B410" s="167"/>
      <c r="D410" s="174"/>
    </row>
    <row r="411" spans="1:4" ht="12.75">
      <c r="A411" s="167"/>
      <c r="B411" s="167"/>
      <c r="D411" s="174"/>
    </row>
    <row r="412" spans="1:4" ht="12.75">
      <c r="A412" s="167"/>
      <c r="B412" s="167"/>
      <c r="D412" s="174"/>
    </row>
    <row r="413" spans="1:4" ht="12.75">
      <c r="A413" s="167"/>
      <c r="B413" s="167"/>
      <c r="D413" s="174"/>
    </row>
    <row r="414" spans="1:4" ht="12.75">
      <c r="A414" s="167"/>
      <c r="B414" s="167"/>
      <c r="D414" s="174"/>
    </row>
    <row r="415" spans="1:4" ht="12.75">
      <c r="A415" s="167"/>
      <c r="B415" s="167"/>
      <c r="D415" s="174"/>
    </row>
    <row r="416" spans="1:4" ht="12.75">
      <c r="A416" s="167"/>
      <c r="B416" s="167"/>
      <c r="D416" s="174"/>
    </row>
    <row r="417" spans="1:4" ht="12.75">
      <c r="A417" s="167"/>
      <c r="B417" s="167"/>
      <c r="D417" s="174"/>
    </row>
    <row r="418" spans="1:4" ht="12.75">
      <c r="A418" s="167"/>
      <c r="B418" s="167"/>
      <c r="D418" s="174"/>
    </row>
    <row r="419" spans="1:4" ht="12.75">
      <c r="A419" s="167"/>
      <c r="B419" s="167"/>
      <c r="D419" s="174"/>
    </row>
    <row r="420" spans="1:4" ht="12.75">
      <c r="A420" s="167"/>
      <c r="B420" s="167"/>
      <c r="D420" s="174"/>
    </row>
    <row r="421" spans="1:4" ht="12.75">
      <c r="A421" s="167"/>
      <c r="B421" s="167"/>
      <c r="D421" s="174"/>
    </row>
    <row r="422" spans="1:4" ht="12.75">
      <c r="A422" s="167"/>
      <c r="B422" s="167"/>
      <c r="D422" s="174"/>
    </row>
    <row r="423" spans="1:4" ht="12.75">
      <c r="A423" s="167"/>
      <c r="B423" s="167"/>
      <c r="D423" s="174"/>
    </row>
    <row r="424" spans="1:4" ht="12.75">
      <c r="A424" s="167"/>
      <c r="B424" s="167"/>
      <c r="D424" s="174"/>
    </row>
    <row r="425" spans="1:4" ht="12.75">
      <c r="A425" s="167"/>
      <c r="B425" s="167"/>
      <c r="D425" s="174"/>
    </row>
    <row r="426" spans="1:4" ht="12.75">
      <c r="A426" s="167"/>
      <c r="B426" s="167"/>
      <c r="D426" s="174"/>
    </row>
    <row r="427" spans="1:4" ht="12.75">
      <c r="A427" s="167"/>
      <c r="B427" s="167"/>
      <c r="D427" s="174"/>
    </row>
    <row r="428" spans="1:4" ht="12.75">
      <c r="A428" s="167"/>
      <c r="B428" s="167"/>
      <c r="D428" s="174"/>
    </row>
    <row r="429" spans="1:4" ht="12.75">
      <c r="A429" s="167"/>
      <c r="B429" s="167"/>
      <c r="D429" s="174"/>
    </row>
    <row r="430" spans="1:4" ht="12.75">
      <c r="A430" s="167"/>
      <c r="B430" s="167"/>
      <c r="D430" s="174"/>
    </row>
  </sheetData>
  <sheetProtection sheet="1" objects="1" scenarios="1"/>
  <mergeCells count="5">
    <mergeCell ref="A1:D1"/>
    <mergeCell ref="B9:C9"/>
    <mergeCell ref="B10:C10"/>
    <mergeCell ref="B3:C3"/>
    <mergeCell ref="B2:C2"/>
  </mergeCells>
  <dataValidations count="1">
    <dataValidation allowBlank="1" showInputMessage="1" showErrorMessage="1" promptTitle="Cocher s.v.p.!" prompt="Faire une croix dans la case correspondante; une seule réponse par question." sqref="C12:C93"/>
  </dataValidations>
  <printOptions/>
  <pageMargins left="0.3937007874015748" right="0.25" top="0.3" bottom="0.3" header="0.26" footer="0.4"/>
  <pageSetup fitToHeight="2" horizontalDpi="600" verticalDpi="600" orientation="portrait" paperSize="9" scale="84" r:id="rId2"/>
  <headerFooter alignWithMargins="0">
    <oddFooter>&amp;L&amp;"Arial,Italique"&amp;8&amp;F - &amp;A&amp;R&amp;"Arial,Italique"&amp;8&amp;P / &amp;N - &amp;D</oddFooter>
  </headerFooter>
  <rowBreaks count="1" manualBreakCount="1">
    <brk id="68" max="3"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87"/>
  <sheetViews>
    <sheetView showGridLines="0" showRowColHeaders="0" workbookViewId="0" topLeftCell="A3">
      <selection activeCell="B3" sqref="B3:D3"/>
    </sheetView>
  </sheetViews>
  <sheetFormatPr defaultColWidth="11.421875" defaultRowHeight="12.75"/>
  <cols>
    <col min="1" max="1" width="40.57421875" style="211" customWidth="1"/>
    <col min="2" max="2" width="21.28125" style="211" customWidth="1"/>
    <col min="3" max="3" width="20.00390625" style="211" customWidth="1"/>
    <col min="4" max="4" width="7.421875" style="269" customWidth="1"/>
    <col min="5" max="5" width="6.140625" style="270" customWidth="1"/>
    <col min="6" max="12" width="11.421875" style="211" hidden="1" customWidth="1"/>
    <col min="13" max="16384" width="11.421875" style="211" customWidth="1"/>
  </cols>
  <sheetData>
    <row r="1" spans="1:5" ht="18.75" thickBot="1">
      <c r="A1" s="381" t="s">
        <v>289</v>
      </c>
      <c r="B1" s="381"/>
      <c r="C1" s="381"/>
      <c r="D1" s="381"/>
      <c r="E1" s="381"/>
    </row>
    <row r="2" spans="1:5" ht="15.75" customHeight="1" thickBot="1">
      <c r="A2" s="212"/>
      <c r="B2" s="213"/>
      <c r="C2" s="213"/>
      <c r="D2" s="214"/>
      <c r="E2" s="215" t="s">
        <v>276</v>
      </c>
    </row>
    <row r="3" spans="1:5" ht="15.75" customHeight="1" thickBot="1">
      <c r="A3" s="216" t="s">
        <v>298</v>
      </c>
      <c r="B3" s="382"/>
      <c r="C3" s="383"/>
      <c r="D3" s="384"/>
      <c r="E3" s="217"/>
    </row>
    <row r="4" spans="1:5" ht="12.75">
      <c r="A4" s="216" t="s">
        <v>299</v>
      </c>
      <c r="B4" s="218"/>
      <c r="C4" s="219"/>
      <c r="D4" s="204"/>
      <c r="E4" s="220"/>
    </row>
    <row r="5" spans="1:5" ht="14.25" customHeight="1" thickBot="1">
      <c r="A5" s="221" t="s">
        <v>357</v>
      </c>
      <c r="B5" s="222"/>
      <c r="C5" s="222"/>
      <c r="D5" s="368"/>
      <c r="E5" s="223"/>
    </row>
    <row r="6" spans="1:6" ht="13.5" thickBot="1">
      <c r="A6" s="224" t="s">
        <v>300</v>
      </c>
      <c r="B6" s="225"/>
      <c r="C6" s="225"/>
      <c r="D6" s="194"/>
      <c r="E6" s="226" t="s">
        <v>272</v>
      </c>
      <c r="F6" s="227"/>
    </row>
    <row r="7" spans="1:5" s="167" customFormat="1" ht="12.75">
      <c r="A7" s="224" t="s">
        <v>356</v>
      </c>
      <c r="B7" s="222"/>
      <c r="C7" s="222"/>
      <c r="D7" s="204"/>
      <c r="E7" s="228" t="s">
        <v>354</v>
      </c>
    </row>
    <row r="8" spans="1:5" ht="12.75">
      <c r="A8" s="221" t="s">
        <v>117</v>
      </c>
      <c r="B8" s="229"/>
      <c r="C8" s="229"/>
      <c r="D8" s="205"/>
      <c r="E8" s="230" t="s">
        <v>271</v>
      </c>
    </row>
    <row r="9" spans="1:5" s="167" customFormat="1" ht="13.5" thickBot="1">
      <c r="A9" s="224" t="s">
        <v>301</v>
      </c>
      <c r="B9" s="222"/>
      <c r="C9" s="222"/>
      <c r="D9" s="206"/>
      <c r="E9" s="228" t="s">
        <v>270</v>
      </c>
    </row>
    <row r="10" spans="1:9" ht="13.5" customHeight="1" thickBot="1">
      <c r="A10" s="385" t="s">
        <v>305</v>
      </c>
      <c r="B10" s="386"/>
      <c r="C10" s="387"/>
      <c r="D10" s="204"/>
      <c r="E10" s="228" t="s">
        <v>350</v>
      </c>
      <c r="F10" s="231"/>
      <c r="G10" s="231"/>
      <c r="H10" s="231"/>
      <c r="I10" s="227"/>
    </row>
    <row r="11" spans="1:9" ht="13.5" customHeight="1" thickBot="1">
      <c r="A11" s="221" t="s">
        <v>302</v>
      </c>
      <c r="B11" s="229"/>
      <c r="C11" s="229"/>
      <c r="D11" s="205"/>
      <c r="E11" s="232"/>
      <c r="F11" s="231"/>
      <c r="G11" s="231"/>
      <c r="H11" s="231"/>
      <c r="I11" s="227"/>
    </row>
    <row r="12" spans="1:9" ht="13.5" thickBot="1">
      <c r="A12" s="221" t="s">
        <v>303</v>
      </c>
      <c r="B12" s="233"/>
      <c r="C12" s="233"/>
      <c r="D12" s="367"/>
      <c r="E12" s="220"/>
      <c r="F12" s="227"/>
      <c r="G12" s="234"/>
      <c r="H12" s="234"/>
      <c r="I12" s="234"/>
    </row>
    <row r="13" spans="1:5" s="167" customFormat="1" ht="12.75">
      <c r="A13" s="224" t="s">
        <v>225</v>
      </c>
      <c r="B13" s="225"/>
      <c r="C13" s="225"/>
      <c r="D13" s="204"/>
      <c r="E13" s="235"/>
    </row>
    <row r="14" spans="1:5" s="167" customFormat="1" ht="12.75">
      <c r="A14" s="224" t="s">
        <v>290</v>
      </c>
      <c r="B14" s="236"/>
      <c r="C14" s="236"/>
      <c r="D14" s="204"/>
      <c r="E14" s="235"/>
    </row>
    <row r="15" spans="1:5" s="167" customFormat="1" ht="13.5" customHeight="1" thickBot="1">
      <c r="A15" s="224" t="s">
        <v>304</v>
      </c>
      <c r="B15" s="237"/>
      <c r="C15" s="237"/>
      <c r="D15" s="205"/>
      <c r="E15" s="360"/>
    </row>
    <row r="16" spans="1:9" ht="13.5" thickBot="1">
      <c r="A16" s="221" t="s">
        <v>116</v>
      </c>
      <c r="B16" s="388"/>
      <c r="C16" s="389"/>
      <c r="D16" s="361" t="s">
        <v>346</v>
      </c>
      <c r="E16" s="362" t="s">
        <v>291</v>
      </c>
      <c r="F16" s="231"/>
      <c r="G16" s="231"/>
      <c r="H16" s="231"/>
      <c r="I16" s="227"/>
    </row>
    <row r="17" spans="1:8" ht="13.5" thickBot="1">
      <c r="A17" s="238" t="s">
        <v>118</v>
      </c>
      <c r="B17" s="239" t="s">
        <v>44</v>
      </c>
      <c r="C17" s="240"/>
      <c r="D17" s="207"/>
      <c r="E17" s="241">
        <v>1</v>
      </c>
      <c r="F17" s="231"/>
      <c r="G17" s="231"/>
      <c r="H17" s="227"/>
    </row>
    <row r="18" spans="1:5" ht="12.75">
      <c r="A18" s="242" t="s">
        <v>122</v>
      </c>
      <c r="B18" s="243" t="s">
        <v>87</v>
      </c>
      <c r="C18" s="244"/>
      <c r="D18" s="208"/>
      <c r="E18" s="245">
        <v>2</v>
      </c>
    </row>
    <row r="19" spans="1:5" ht="12.75">
      <c r="A19" s="246"/>
      <c r="B19" s="247" t="s">
        <v>85</v>
      </c>
      <c r="C19" s="248"/>
      <c r="D19" s="208"/>
      <c r="E19" s="245">
        <v>3</v>
      </c>
    </row>
    <row r="20" spans="1:5" ht="13.5" thickBot="1">
      <c r="A20" s="246"/>
      <c r="B20" s="249" t="s">
        <v>86</v>
      </c>
      <c r="C20" s="250"/>
      <c r="D20" s="209"/>
      <c r="E20" s="251">
        <v>4</v>
      </c>
    </row>
    <row r="21" spans="1:5" ht="12.75">
      <c r="A21" s="238" t="s">
        <v>257</v>
      </c>
      <c r="B21" s="240" t="s">
        <v>259</v>
      </c>
      <c r="C21" s="240"/>
      <c r="D21" s="207"/>
      <c r="E21" s="252">
        <v>1</v>
      </c>
    </row>
    <row r="22" spans="1:5" ht="12.75">
      <c r="A22" s="253" t="s">
        <v>258</v>
      </c>
      <c r="B22" s="244" t="s">
        <v>260</v>
      </c>
      <c r="C22" s="244"/>
      <c r="D22" s="208"/>
      <c r="E22" s="254">
        <v>2</v>
      </c>
    </row>
    <row r="23" spans="1:5" ht="12.75">
      <c r="A23" s="253"/>
      <c r="B23" s="248" t="s">
        <v>261</v>
      </c>
      <c r="C23" s="248"/>
      <c r="D23" s="208"/>
      <c r="E23" s="254">
        <v>3</v>
      </c>
    </row>
    <row r="24" spans="1:5" ht="13.5" thickBot="1">
      <c r="A24" s="255"/>
      <c r="B24" s="250" t="s">
        <v>262</v>
      </c>
      <c r="C24" s="250"/>
      <c r="D24" s="209"/>
      <c r="E24" s="256">
        <v>4</v>
      </c>
    </row>
    <row r="25" spans="1:5" ht="12.75">
      <c r="A25" s="246" t="s">
        <v>119</v>
      </c>
      <c r="B25" s="240" t="s">
        <v>143</v>
      </c>
      <c r="C25" s="240"/>
      <c r="D25" s="207"/>
      <c r="E25" s="252">
        <v>1</v>
      </c>
    </row>
    <row r="26" spans="1:5" ht="12.75">
      <c r="A26" s="253" t="s">
        <v>120</v>
      </c>
      <c r="B26" s="244" t="s">
        <v>144</v>
      </c>
      <c r="C26" s="244"/>
      <c r="D26" s="208"/>
      <c r="E26" s="254">
        <v>2</v>
      </c>
    </row>
    <row r="27" spans="1:5" ht="12.75">
      <c r="A27" s="253"/>
      <c r="B27" s="248" t="s">
        <v>145</v>
      </c>
      <c r="C27" s="248"/>
      <c r="D27" s="208"/>
      <c r="E27" s="256">
        <v>3</v>
      </c>
    </row>
    <row r="28" spans="1:5" s="234" customFormat="1" ht="13.5" thickBot="1">
      <c r="A28" s="255"/>
      <c r="B28" s="250" t="s">
        <v>146</v>
      </c>
      <c r="C28" s="250"/>
      <c r="D28" s="209"/>
      <c r="E28" s="257">
        <v>4</v>
      </c>
    </row>
    <row r="29" spans="1:10" s="234" customFormat="1" ht="13.5" thickBot="1">
      <c r="A29" s="258" t="s">
        <v>121</v>
      </c>
      <c r="B29" s="240" t="s">
        <v>139</v>
      </c>
      <c r="C29" s="240"/>
      <c r="D29" s="207"/>
      <c r="E29" s="259">
        <v>1</v>
      </c>
      <c r="F29" s="260"/>
      <c r="G29" s="260"/>
      <c r="H29" s="260"/>
      <c r="I29" s="260"/>
      <c r="J29" s="261"/>
    </row>
    <row r="30" spans="1:5" ht="12.75">
      <c r="A30" s="253" t="s">
        <v>122</v>
      </c>
      <c r="B30" s="244" t="s">
        <v>140</v>
      </c>
      <c r="C30" s="244"/>
      <c r="D30" s="208"/>
      <c r="E30" s="254">
        <v>2</v>
      </c>
    </row>
    <row r="31" spans="1:5" ht="12.75">
      <c r="A31" s="242"/>
      <c r="B31" s="248" t="s">
        <v>141</v>
      </c>
      <c r="C31" s="248"/>
      <c r="D31" s="208"/>
      <c r="E31" s="254">
        <v>3</v>
      </c>
    </row>
    <row r="32" spans="1:5" ht="14.25" customHeight="1" thickBot="1">
      <c r="A32" s="262"/>
      <c r="B32" s="250" t="s">
        <v>142</v>
      </c>
      <c r="C32" s="250"/>
      <c r="D32" s="209"/>
      <c r="E32" s="256">
        <v>4</v>
      </c>
    </row>
    <row r="33" spans="1:7" ht="13.5" thickBot="1">
      <c r="A33" s="246" t="s">
        <v>123</v>
      </c>
      <c r="B33" s="240" t="s">
        <v>137</v>
      </c>
      <c r="C33" s="240"/>
      <c r="D33" s="207"/>
      <c r="E33" s="252">
        <v>1</v>
      </c>
      <c r="F33" s="231"/>
      <c r="G33" s="227"/>
    </row>
    <row r="34" spans="1:5" ht="12.75">
      <c r="A34" s="253" t="s">
        <v>124</v>
      </c>
      <c r="B34" s="244" t="s">
        <v>138</v>
      </c>
      <c r="C34" s="244"/>
      <c r="D34" s="208"/>
      <c r="E34" s="254">
        <v>2</v>
      </c>
    </row>
    <row r="35" spans="1:5" ht="12.75">
      <c r="A35" s="242"/>
      <c r="B35" s="263" t="s">
        <v>135</v>
      </c>
      <c r="C35" s="263"/>
      <c r="D35" s="210"/>
      <c r="E35" s="254">
        <v>3</v>
      </c>
    </row>
    <row r="36" spans="1:5" ht="13.5" thickBot="1">
      <c r="A36" s="242"/>
      <c r="B36" s="250" t="s">
        <v>136</v>
      </c>
      <c r="C36" s="250"/>
      <c r="D36" s="209"/>
      <c r="E36" s="257">
        <v>4</v>
      </c>
    </row>
    <row r="37" spans="1:6" ht="13.5" thickBot="1">
      <c r="A37" s="238" t="s">
        <v>229</v>
      </c>
      <c r="B37" s="240" t="s">
        <v>74</v>
      </c>
      <c r="C37" s="240"/>
      <c r="D37" s="207"/>
      <c r="E37" s="264">
        <v>1</v>
      </c>
      <c r="F37" s="227"/>
    </row>
    <row r="38" spans="1:5" ht="12.75">
      <c r="A38" s="265" t="s">
        <v>125</v>
      </c>
      <c r="B38" s="244" t="s">
        <v>75</v>
      </c>
      <c r="C38" s="244"/>
      <c r="D38" s="208"/>
      <c r="E38" s="264">
        <v>2</v>
      </c>
    </row>
    <row r="39" spans="1:5" ht="12.75">
      <c r="A39" s="242"/>
      <c r="B39" s="263" t="s">
        <v>76</v>
      </c>
      <c r="C39" s="263"/>
      <c r="D39" s="210"/>
      <c r="E39" s="254">
        <v>3</v>
      </c>
    </row>
    <row r="40" spans="1:5" ht="13.5" thickBot="1">
      <c r="A40" s="255"/>
      <c r="B40" s="250" t="s">
        <v>77</v>
      </c>
      <c r="C40" s="250"/>
      <c r="D40" s="209"/>
      <c r="E40" s="257">
        <v>4</v>
      </c>
    </row>
    <row r="41" spans="1:10" ht="13.5" thickBot="1">
      <c r="A41" s="246" t="s">
        <v>264</v>
      </c>
      <c r="B41" s="240" t="s">
        <v>91</v>
      </c>
      <c r="C41" s="240"/>
      <c r="D41" s="207"/>
      <c r="E41" s="252">
        <v>1</v>
      </c>
      <c r="F41" s="231"/>
      <c r="G41" s="231"/>
      <c r="H41" s="231"/>
      <c r="I41" s="231"/>
      <c r="J41" s="227"/>
    </row>
    <row r="42" spans="1:5" ht="12.75">
      <c r="A42" s="266" t="s">
        <v>126</v>
      </c>
      <c r="B42" s="244" t="s">
        <v>90</v>
      </c>
      <c r="C42" s="244"/>
      <c r="D42" s="208"/>
      <c r="E42" s="254">
        <v>2</v>
      </c>
    </row>
    <row r="43" spans="1:5" ht="12.75">
      <c r="A43" s="253" t="s">
        <v>353</v>
      </c>
      <c r="B43" s="263" t="s">
        <v>92</v>
      </c>
      <c r="C43" s="263"/>
      <c r="D43" s="210"/>
      <c r="E43" s="254">
        <v>3</v>
      </c>
    </row>
    <row r="44" spans="1:5" ht="14.25" customHeight="1" thickBot="1">
      <c r="A44" s="253"/>
      <c r="B44" s="250" t="s">
        <v>93</v>
      </c>
      <c r="C44" s="250"/>
      <c r="D44" s="209"/>
      <c r="E44" s="256">
        <v>4</v>
      </c>
    </row>
    <row r="45" spans="1:5" ht="12.75">
      <c r="A45" s="238" t="s">
        <v>265</v>
      </c>
      <c r="B45" s="240" t="s">
        <v>129</v>
      </c>
      <c r="C45" s="240"/>
      <c r="D45" s="207"/>
      <c r="E45" s="252">
        <v>1</v>
      </c>
    </row>
    <row r="46" spans="1:5" ht="12.75">
      <c r="A46" s="253" t="s">
        <v>127</v>
      </c>
      <c r="B46" s="244" t="s">
        <v>130</v>
      </c>
      <c r="C46" s="244"/>
      <c r="D46" s="208"/>
      <c r="E46" s="254">
        <v>2</v>
      </c>
    </row>
    <row r="47" spans="1:5" ht="12.75">
      <c r="A47" s="253"/>
      <c r="B47" s="263" t="s">
        <v>131</v>
      </c>
      <c r="C47" s="263"/>
      <c r="D47" s="210"/>
      <c r="E47" s="256">
        <v>3</v>
      </c>
    </row>
    <row r="48" spans="1:5" ht="13.5" thickBot="1">
      <c r="A48" s="262"/>
      <c r="B48" s="250" t="s">
        <v>132</v>
      </c>
      <c r="C48" s="250"/>
      <c r="D48" s="209"/>
      <c r="E48" s="257">
        <v>4</v>
      </c>
    </row>
    <row r="49" spans="1:12" ht="13.5" thickBot="1">
      <c r="A49" s="246" t="s">
        <v>230</v>
      </c>
      <c r="B49" s="240" t="s">
        <v>133</v>
      </c>
      <c r="C49" s="240"/>
      <c r="D49" s="207"/>
      <c r="E49" s="252">
        <v>1</v>
      </c>
      <c r="F49" s="231"/>
      <c r="G49" s="231"/>
      <c r="H49" s="231"/>
      <c r="I49" s="231"/>
      <c r="J49" s="231"/>
      <c r="K49" s="231"/>
      <c r="L49" s="227"/>
    </row>
    <row r="50" spans="1:5" ht="12.75">
      <c r="A50" s="253" t="s">
        <v>238</v>
      </c>
      <c r="B50" s="244" t="s">
        <v>358</v>
      </c>
      <c r="C50" s="244"/>
      <c r="D50" s="208"/>
      <c r="E50" s="254">
        <v>2</v>
      </c>
    </row>
    <row r="51" spans="1:5" ht="12.75">
      <c r="A51" s="253"/>
      <c r="B51" s="263" t="s">
        <v>352</v>
      </c>
      <c r="C51" s="263"/>
      <c r="D51" s="210"/>
      <c r="E51" s="256">
        <v>3</v>
      </c>
    </row>
    <row r="52" spans="1:5" ht="13.5" thickBot="1">
      <c r="A52" s="253"/>
      <c r="B52" s="250" t="s">
        <v>134</v>
      </c>
      <c r="C52" s="250"/>
      <c r="D52" s="209"/>
      <c r="E52" s="257">
        <v>4</v>
      </c>
    </row>
    <row r="53" spans="1:5" ht="12.75">
      <c r="A53" s="238" t="s">
        <v>231</v>
      </c>
      <c r="B53" s="240" t="s">
        <v>147</v>
      </c>
      <c r="C53" s="240"/>
      <c r="D53" s="207"/>
      <c r="E53" s="252">
        <v>1</v>
      </c>
    </row>
    <row r="54" spans="1:5" ht="12.75">
      <c r="A54" s="253" t="s">
        <v>128</v>
      </c>
      <c r="B54" s="244" t="s">
        <v>148</v>
      </c>
      <c r="C54" s="244"/>
      <c r="D54" s="208"/>
      <c r="E54" s="254">
        <v>2</v>
      </c>
    </row>
    <row r="55" spans="1:5" ht="12.75">
      <c r="A55" s="253"/>
      <c r="B55" s="248" t="s">
        <v>149</v>
      </c>
      <c r="C55" s="248"/>
      <c r="D55" s="208"/>
      <c r="E55" s="254">
        <v>3</v>
      </c>
    </row>
    <row r="56" spans="1:5" ht="13.5" thickBot="1">
      <c r="A56" s="255"/>
      <c r="B56" s="250" t="s">
        <v>150</v>
      </c>
      <c r="C56" s="250"/>
      <c r="D56" s="209"/>
      <c r="E56" s="257">
        <v>4</v>
      </c>
    </row>
    <row r="57" spans="1:5" ht="12.75">
      <c r="A57" s="267"/>
      <c r="B57" s="234"/>
      <c r="C57" s="234"/>
      <c r="D57" s="234"/>
      <c r="E57" s="234"/>
    </row>
    <row r="58" spans="1:5" ht="12.75">
      <c r="A58" s="268"/>
      <c r="B58" s="234"/>
      <c r="C58" s="234"/>
      <c r="D58" s="234"/>
      <c r="E58" s="234"/>
    </row>
    <row r="59" spans="4:5" ht="12.75">
      <c r="D59" s="175"/>
      <c r="E59" s="175"/>
    </row>
    <row r="60" spans="4:5" ht="12.75">
      <c r="D60" s="175"/>
      <c r="E60" s="175"/>
    </row>
    <row r="61" spans="4:5" ht="12.75">
      <c r="D61" s="175"/>
      <c r="E61" s="175"/>
    </row>
    <row r="62" spans="4:5" ht="12.75">
      <c r="D62" s="175"/>
      <c r="E62" s="175"/>
    </row>
    <row r="63" spans="4:5" ht="12.75">
      <c r="D63" s="175"/>
      <c r="E63" s="175"/>
    </row>
    <row r="64" spans="4:5" ht="12.75">
      <c r="D64" s="175"/>
      <c r="E64" s="175"/>
    </row>
    <row r="65" spans="4:5" ht="12.75">
      <c r="D65" s="175"/>
      <c r="E65" s="175"/>
    </row>
    <row r="66" spans="4:5" ht="12.75">
      <c r="D66" s="175"/>
      <c r="E66" s="175"/>
    </row>
    <row r="67" spans="4:5" ht="12.75">
      <c r="D67" s="175"/>
      <c r="E67" s="175"/>
    </row>
    <row r="68" spans="4:5" ht="12.75">
      <c r="D68" s="175"/>
      <c r="E68" s="175"/>
    </row>
    <row r="69" spans="4:5" ht="12.75">
      <c r="D69" s="175"/>
      <c r="E69" s="175"/>
    </row>
    <row r="70" spans="4:5" ht="12.75">
      <c r="D70" s="175"/>
      <c r="E70" s="175"/>
    </row>
    <row r="71" spans="4:5" ht="12.75">
      <c r="D71" s="175"/>
      <c r="E71" s="175"/>
    </row>
    <row r="72" spans="4:5" ht="12.75">
      <c r="D72" s="175"/>
      <c r="E72" s="175"/>
    </row>
    <row r="73" spans="4:5" ht="12.75">
      <c r="D73" s="175"/>
      <c r="E73" s="175"/>
    </row>
    <row r="74" spans="4:5" ht="12.75">
      <c r="D74" s="175"/>
      <c r="E74" s="175"/>
    </row>
    <row r="75" spans="4:5" ht="12.75">
      <c r="D75" s="175"/>
      <c r="E75" s="175"/>
    </row>
    <row r="76" spans="4:5" ht="12.75">
      <c r="D76" s="175"/>
      <c r="E76" s="175"/>
    </row>
    <row r="77" spans="4:5" ht="12.75">
      <c r="D77" s="175"/>
      <c r="E77" s="175"/>
    </row>
    <row r="78" spans="4:5" ht="12.75">
      <c r="D78" s="175"/>
      <c r="E78" s="175"/>
    </row>
    <row r="79" spans="4:5" ht="12.75">
      <c r="D79" s="175"/>
      <c r="E79" s="175"/>
    </row>
    <row r="80" spans="4:5" ht="12.75">
      <c r="D80" s="175"/>
      <c r="E80" s="175"/>
    </row>
    <row r="81" spans="4:5" ht="12.75">
      <c r="D81" s="175"/>
      <c r="E81" s="175"/>
    </row>
    <row r="82" spans="4:5" ht="12.75">
      <c r="D82" s="175"/>
      <c r="E82" s="175"/>
    </row>
    <row r="83" spans="4:5" ht="12.75">
      <c r="D83" s="175"/>
      <c r="E83" s="175"/>
    </row>
    <row r="84" spans="4:5" ht="12.75">
      <c r="D84" s="175"/>
      <c r="E84" s="175"/>
    </row>
    <row r="85" spans="4:5" ht="12.75">
      <c r="D85" s="175"/>
      <c r="E85" s="175"/>
    </row>
    <row r="86" spans="4:5" ht="12.75">
      <c r="D86" s="175"/>
      <c r="E86" s="175"/>
    </row>
    <row r="87" spans="4:5" ht="12.75">
      <c r="D87" s="175"/>
      <c r="E87" s="175"/>
    </row>
  </sheetData>
  <sheetProtection sheet="1" objects="1" scenarios="1"/>
  <mergeCells count="4">
    <mergeCell ref="A1:E1"/>
    <mergeCell ref="B3:D3"/>
    <mergeCell ref="A10:C10"/>
    <mergeCell ref="B16:C16"/>
  </mergeCells>
  <dataValidations count="1">
    <dataValidation allowBlank="1" showInputMessage="1" showErrorMessage="1" promptTitle="Cocher s.v.p.!" prompt="Faire une croix dans la case correspondante; une seule réponse par question." sqref="D17:D56"/>
  </dataValidations>
  <printOptions/>
  <pageMargins left="0.5511811023622047" right="0.35433070866141736" top="0.7086614173228347" bottom="0.7874015748031497" header="0.5118110236220472" footer="0.5118110236220472"/>
  <pageSetup fitToHeight="1" fitToWidth="1" horizontalDpi="600" verticalDpi="600" orientation="portrait" paperSize="9" r:id="rId1"/>
  <headerFooter alignWithMargins="0">
    <oddFooter>&amp;L&amp;"Arial,Italique"&amp;8&amp;F - &amp;A&amp;R&amp;"Arial,Italique"&amp;8&amp;P / &amp;N - &amp;D</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R91"/>
  <sheetViews>
    <sheetView showGridLines="0" showRowColHeaders="0" zoomScale="66" zoomScaleNormal="66" workbookViewId="0" topLeftCell="A2">
      <selection activeCell="B7" sqref="B7"/>
    </sheetView>
  </sheetViews>
  <sheetFormatPr defaultColWidth="11.421875" defaultRowHeight="12.75"/>
  <cols>
    <col min="2" max="2" width="17.28125" style="0" customWidth="1"/>
    <col min="3" max="3" width="11.57421875" style="0" bestFit="1" customWidth="1"/>
    <col min="5" max="5" width="11.57421875" style="0" bestFit="1" customWidth="1"/>
    <col min="6" max="6" width="11.57421875" style="0" customWidth="1"/>
    <col min="7" max="7" width="17.00390625" style="0" customWidth="1"/>
    <col min="8" max="8" width="4.7109375" style="0" customWidth="1"/>
    <col min="9" max="9" width="1.7109375" style="0" customWidth="1"/>
    <col min="10" max="10" width="4.00390625" style="0" customWidth="1"/>
    <col min="12" max="12" width="12.421875" style="0" customWidth="1"/>
    <col min="13" max="14" width="12.57421875" style="0" customWidth="1"/>
    <col min="15" max="16" width="13.7109375" style="0" customWidth="1"/>
    <col min="17" max="17" width="16.28125" style="0" customWidth="1"/>
  </cols>
  <sheetData>
    <row r="1" spans="1:18" s="11" customFormat="1" ht="60" customHeight="1">
      <c r="A1" s="364"/>
      <c r="B1" s="94"/>
      <c r="C1" s="390" t="s">
        <v>348</v>
      </c>
      <c r="D1" s="391"/>
      <c r="E1" s="391"/>
      <c r="F1" s="391"/>
      <c r="G1" s="391"/>
      <c r="H1" s="391"/>
      <c r="I1" s="391"/>
      <c r="J1" s="93"/>
      <c r="K1" s="391" t="s">
        <v>344</v>
      </c>
      <c r="L1" s="391"/>
      <c r="M1" s="391"/>
      <c r="N1" s="391"/>
      <c r="O1" s="392"/>
      <c r="P1" s="363">
        <f>Exploitation!B3</f>
        <v>0</v>
      </c>
      <c r="Q1" s="364"/>
      <c r="R1" s="94"/>
    </row>
    <row r="2" spans="1:18" ht="18">
      <c r="A2" s="395" t="s">
        <v>100</v>
      </c>
      <c r="B2" s="396"/>
      <c r="C2" s="397"/>
      <c r="D2" s="397"/>
      <c r="E2" s="397"/>
      <c r="F2" s="397"/>
      <c r="G2" s="398"/>
      <c r="H2" s="11"/>
      <c r="I2" s="20"/>
      <c r="K2" s="399" t="s">
        <v>101</v>
      </c>
      <c r="L2" s="397"/>
      <c r="M2" s="397"/>
      <c r="N2" s="397"/>
      <c r="O2" s="397"/>
      <c r="P2" s="400"/>
      <c r="Q2" s="147" t="s">
        <v>108</v>
      </c>
      <c r="R2" s="154" t="s">
        <v>276</v>
      </c>
    </row>
    <row r="3" spans="9:18" s="11" customFormat="1" ht="12.75">
      <c r="I3" s="20"/>
      <c r="K3" s="102" t="s">
        <v>227</v>
      </c>
      <c r="L3" s="144" t="str">
        <f>IF(Troupeau!B3&gt;0,Troupeau!B3," ")</f>
        <v> </v>
      </c>
      <c r="M3" s="1"/>
      <c r="N3" s="145" t="s">
        <v>228</v>
      </c>
      <c r="O3" s="1"/>
      <c r="P3" s="1"/>
      <c r="Q3" s="146" t="str">
        <f>IF(Troupeau!D4&gt;0,Troupeau!D4," ")</f>
        <v> </v>
      </c>
      <c r="R3" s="157"/>
    </row>
    <row r="4" spans="9:18" s="11" customFormat="1" ht="12.75">
      <c r="I4" s="20"/>
      <c r="K4" s="141" t="str">
        <f>Troupeau!A5</f>
        <v>Nombre de vaches laitières (sans élevage)</v>
      </c>
      <c r="L4" s="99"/>
      <c r="M4" s="93"/>
      <c r="N4" s="93"/>
      <c r="O4" s="93"/>
      <c r="P4" s="93"/>
      <c r="Q4" s="104" t="str">
        <f>IF(Troupeau!D5&gt;0,Troupeau!D5," ")</f>
        <v> </v>
      </c>
      <c r="R4" s="158"/>
    </row>
    <row r="5" spans="3:18" s="11" customFormat="1" ht="14.25">
      <c r="C5" s="109"/>
      <c r="D5" s="109"/>
      <c r="E5" s="109"/>
      <c r="F5" s="109"/>
      <c r="G5" s="109"/>
      <c r="I5" s="20"/>
      <c r="K5" s="141" t="str">
        <f>Troupeau!A6</f>
        <v>Nombre moyen de lactations des vaches laitières (durée d'utilisation)</v>
      </c>
      <c r="L5" s="92"/>
      <c r="M5" s="92"/>
      <c r="N5" s="93"/>
      <c r="O5" s="93"/>
      <c r="P5" s="93"/>
      <c r="Q5" s="104" t="str">
        <f>IF(Troupeau!D6&gt;0,Troupeau!D6," ")</f>
        <v> </v>
      </c>
      <c r="R5" s="155" t="s">
        <v>274</v>
      </c>
    </row>
    <row r="6" spans="1:18" ht="14.25" customHeight="1">
      <c r="A6" s="142" t="str">
        <f>Exploitation!A4</f>
        <v>SAU (sans les cultures spéciales)</v>
      </c>
      <c r="B6" s="98"/>
      <c r="C6" s="98"/>
      <c r="D6" s="110"/>
      <c r="E6" s="110"/>
      <c r="F6" s="110"/>
      <c r="G6" s="103">
        <f>IF(Exploitation!C4="","",Exploitation!C4)</f>
      </c>
      <c r="H6" s="11"/>
      <c r="I6" s="20"/>
      <c r="J6" s="11"/>
      <c r="K6" s="141" t="str">
        <f>Troupeau!A7</f>
        <v>% de vaches éliminées par année</v>
      </c>
      <c r="L6" s="108"/>
      <c r="M6" s="108"/>
      <c r="N6" s="1"/>
      <c r="O6" s="1"/>
      <c r="P6" s="1"/>
      <c r="Q6" s="153">
        <f>IF(Troupeau!D7&gt;0,Troupeau!D7,"")</f>
      </c>
      <c r="R6" s="155" t="s">
        <v>355</v>
      </c>
    </row>
    <row r="7" spans="1:18" ht="14.25" customHeight="1">
      <c r="A7" s="143" t="s">
        <v>371</v>
      </c>
      <c r="B7" s="110"/>
      <c r="C7" s="110"/>
      <c r="D7" s="110"/>
      <c r="E7" s="110"/>
      <c r="F7" s="110"/>
      <c r="G7" s="107">
        <f>IF(Exploitation!C5+Exploitation!C6="","",Exploitation!C5+Exploitation!C6)</f>
        <v>0</v>
      </c>
      <c r="H7" s="11"/>
      <c r="I7" s="20"/>
      <c r="J7" s="11"/>
      <c r="K7" s="141" t="str">
        <f>Troupeau!A8</f>
        <v>Intervêlage (mois)</v>
      </c>
      <c r="L7" s="93"/>
      <c r="M7" s="93"/>
      <c r="N7" s="93"/>
      <c r="O7" s="93"/>
      <c r="P7" s="106"/>
      <c r="Q7" s="103">
        <f>IF(Troupeau!D8&gt;0,Troupeau!D8,"")</f>
      </c>
      <c r="R7" s="156">
        <v>12.5</v>
      </c>
    </row>
    <row r="8" spans="1:18" ht="14.25" customHeight="1">
      <c r="A8" s="142" t="s">
        <v>105</v>
      </c>
      <c r="B8" s="98"/>
      <c r="C8" s="98"/>
      <c r="D8" s="98"/>
      <c r="E8" s="98"/>
      <c r="F8" s="98"/>
      <c r="G8" s="111">
        <f>IF(Exploitation!C8="","",Exploitation!C8)</f>
      </c>
      <c r="H8" s="11"/>
      <c r="I8" s="20"/>
      <c r="J8" s="11"/>
      <c r="K8" s="141" t="str">
        <f>Troupeau!A9</f>
        <v>Index d'insémination (nombre d'inséminations par gestation)</v>
      </c>
      <c r="L8" s="92"/>
      <c r="M8" s="92"/>
      <c r="N8" s="93"/>
      <c r="O8" s="93"/>
      <c r="P8" s="106"/>
      <c r="Q8" s="103">
        <f>IF(Troupeau!D9&gt;0,Troupeau!D9,"")</f>
      </c>
      <c r="R8" s="155" t="s">
        <v>275</v>
      </c>
    </row>
    <row r="9" spans="1:18" ht="14.25" customHeight="1">
      <c r="A9" s="143" t="s">
        <v>153</v>
      </c>
      <c r="B9" s="110"/>
      <c r="C9" s="110"/>
      <c r="D9" s="110"/>
      <c r="E9" s="110"/>
      <c r="F9" s="110"/>
      <c r="G9" s="140">
        <f>IF(Exploitation!B9="","",Exploitation!B9)</f>
      </c>
      <c r="H9" s="11"/>
      <c r="I9" s="20"/>
      <c r="J9" s="11"/>
      <c r="K9" s="141" t="str">
        <f>Troupeau!A10</f>
        <v>% d'échantillons de lait avec &lt; 150'000 cellules ( HF &lt; 100'000 cellules) dans les 12 derniers mois</v>
      </c>
      <c r="L9" s="92"/>
      <c r="M9" s="92"/>
      <c r="N9" s="93"/>
      <c r="O9" s="93"/>
      <c r="P9" s="98"/>
      <c r="Q9" s="153">
        <f>IF(Troupeau!D10&gt;0,Troupeau!D10,"")</f>
      </c>
      <c r="R9" s="155" t="s">
        <v>351</v>
      </c>
    </row>
    <row r="10" spans="1:17" ht="14.25" customHeight="1">
      <c r="A10" s="143" t="s">
        <v>106</v>
      </c>
      <c r="B10" s="110"/>
      <c r="C10" s="110"/>
      <c r="D10" s="110"/>
      <c r="E10" s="110"/>
      <c r="F10" s="110"/>
      <c r="G10" s="140">
        <f>IF(Exploitation!B10="","",Exploitation!B10)</f>
      </c>
      <c r="H10" s="11"/>
      <c r="I10" s="20"/>
      <c r="J10" s="11"/>
      <c r="K10" s="141" t="str">
        <f>Troupeau!A11</f>
        <v>Nombre moyen d'interventions vétérinaires / vache et année</v>
      </c>
      <c r="L10" s="93"/>
      <c r="M10" s="93"/>
      <c r="N10" s="93"/>
      <c r="O10" s="93"/>
      <c r="P10" s="106"/>
      <c r="Q10" s="103">
        <f>IF(Troupeau!D11&gt;0,Troupeau!D11,"")</f>
      </c>
    </row>
    <row r="11" spans="1:17" ht="14.25" customHeight="1">
      <c r="A11" s="143" t="s">
        <v>154</v>
      </c>
      <c r="B11" s="110"/>
      <c r="C11" s="110"/>
      <c r="D11" s="110"/>
      <c r="E11" s="110"/>
      <c r="F11" s="110"/>
      <c r="G11" s="112">
        <f>IF(Exploitation!B11="","",Exploitation!B11)</f>
      </c>
      <c r="H11" s="11"/>
      <c r="I11" s="20"/>
      <c r="J11" s="11"/>
      <c r="K11" s="141" t="str">
        <f>Troupeau!A12</f>
        <v>Production à vie (kg de lait)</v>
      </c>
      <c r="L11" s="92"/>
      <c r="M11" s="92"/>
      <c r="N11" s="93"/>
      <c r="O11" s="93"/>
      <c r="P11" s="106"/>
      <c r="Q11" s="366" t="str">
        <f>IF(Troupeau!D12&gt;0,Troupeau!D12," ")</f>
        <v> </v>
      </c>
    </row>
    <row r="12" spans="1:17" ht="14.25" customHeight="1">
      <c r="A12" s="11"/>
      <c r="B12" s="11"/>
      <c r="C12" s="11"/>
      <c r="D12" s="11"/>
      <c r="E12" s="11"/>
      <c r="F12" s="11"/>
      <c r="G12" s="11"/>
      <c r="H12" s="11"/>
      <c r="I12" s="20"/>
      <c r="J12" s="11"/>
      <c r="K12" s="141" t="str">
        <f>Troupeau!A16</f>
        <v>Principales causes d'élimination</v>
      </c>
      <c r="L12" s="92"/>
      <c r="M12" s="92"/>
      <c r="N12" s="93"/>
      <c r="O12" s="93"/>
      <c r="P12" s="106"/>
      <c r="Q12" s="104" t="str">
        <f>IF(Troupeau!B16&gt;0,Troupeau!B16," ")</f>
        <v> </v>
      </c>
    </row>
    <row r="13" spans="9:17" ht="14.25" customHeight="1">
      <c r="I13" s="20"/>
      <c r="J13" s="11"/>
      <c r="K13" s="141" t="str">
        <f>Troupeau!A15</f>
        <v>Vêlages saisonniers ? (oui - non)</v>
      </c>
      <c r="L13" s="92"/>
      <c r="M13" s="92"/>
      <c r="N13" s="93"/>
      <c r="O13" s="93"/>
      <c r="P13" s="106"/>
      <c r="Q13" s="104" t="str">
        <f>IF(Troupeau!D15&gt;0,Troupeau!D15," ")</f>
        <v> </v>
      </c>
    </row>
    <row r="14" spans="9:17" ht="12.75" customHeight="1">
      <c r="I14" s="20"/>
      <c r="J14" s="11"/>
      <c r="K14" s="141" t="s">
        <v>290</v>
      </c>
      <c r="L14" s="92"/>
      <c r="M14" s="92"/>
      <c r="N14" s="93"/>
      <c r="O14" s="93"/>
      <c r="P14" s="93"/>
      <c r="Q14" s="105" t="str">
        <f>IF(Troupeau!D14&gt;0,Troupeau!D14," ")</f>
        <v> </v>
      </c>
    </row>
    <row r="15" spans="1:17" ht="15.75">
      <c r="A15" s="130" t="s">
        <v>102</v>
      </c>
      <c r="B15" s="131"/>
      <c r="C15" s="132">
        <f>Analysetabelle!N83</f>
        <v>0</v>
      </c>
      <c r="D15" s="132" t="str">
        <f>"sur "&amp;Analysetabelle!M83</f>
        <v>sur 56</v>
      </c>
      <c r="E15" s="133" t="s">
        <v>104</v>
      </c>
      <c r="F15" s="358">
        <f>Analysetabelle!N83/Analysetabelle!M83</f>
        <v>0</v>
      </c>
      <c r="G15" s="134"/>
      <c r="H15" s="19"/>
      <c r="I15" s="20"/>
      <c r="J15" s="11"/>
      <c r="K15" s="135" t="s">
        <v>103</v>
      </c>
      <c r="L15" s="136"/>
      <c r="M15" s="137">
        <f>Analysetabelle!L175</f>
        <v>0</v>
      </c>
      <c r="N15" s="137" t="str">
        <f>"sur "&amp;Analysetabelle!N175</f>
        <v>sur 40</v>
      </c>
      <c r="O15" s="138" t="s">
        <v>104</v>
      </c>
      <c r="P15" s="359">
        <f>Analysetabelle!L175/Analysetabelle!N175</f>
        <v>0</v>
      </c>
      <c r="Q15" s="139"/>
    </row>
    <row r="16" spans="1:18" ht="14.25">
      <c r="A16" s="109" t="s">
        <v>349</v>
      </c>
      <c r="B16" s="13"/>
      <c r="C16" s="13"/>
      <c r="D16" s="13"/>
      <c r="E16" s="13"/>
      <c r="F16" s="13"/>
      <c r="G16" s="13"/>
      <c r="H16" s="71"/>
      <c r="I16" s="20"/>
      <c r="J16" s="11"/>
      <c r="K16" s="42" t="s">
        <v>364</v>
      </c>
      <c r="L16" s="13"/>
      <c r="M16" s="13"/>
      <c r="N16" s="13"/>
      <c r="O16" s="13"/>
      <c r="P16" s="13"/>
      <c r="Q16" s="13"/>
      <c r="R16" s="11"/>
    </row>
    <row r="17" spans="1:17" ht="14.25">
      <c r="A17" s="109" t="s">
        <v>216</v>
      </c>
      <c r="B17" s="11"/>
      <c r="C17" s="11"/>
      <c r="D17" s="11"/>
      <c r="E17" s="11"/>
      <c r="F17" s="11"/>
      <c r="G17" s="11"/>
      <c r="H17" s="11"/>
      <c r="I17" s="20"/>
      <c r="J17" s="19"/>
      <c r="K17" s="109" t="s">
        <v>216</v>
      </c>
      <c r="L17" s="11"/>
      <c r="M17" s="13"/>
      <c r="N17" s="13"/>
      <c r="O17" s="13"/>
      <c r="P17" s="13"/>
      <c r="Q17" s="11"/>
    </row>
    <row r="18" spans="1:10" ht="12.75">
      <c r="A18" s="11"/>
      <c r="B18" s="11"/>
      <c r="C18" s="11"/>
      <c r="D18" s="11"/>
      <c r="E18" s="11"/>
      <c r="F18" s="11"/>
      <c r="G18" s="11"/>
      <c r="H18" s="11"/>
      <c r="I18" s="41"/>
      <c r="J18" s="13"/>
    </row>
    <row r="19" spans="1:10" ht="12.75">
      <c r="A19" s="11"/>
      <c r="B19" s="11"/>
      <c r="C19" s="11"/>
      <c r="D19" s="11"/>
      <c r="E19" s="11"/>
      <c r="F19" s="11"/>
      <c r="G19" s="11"/>
      <c r="H19" s="11"/>
      <c r="I19" s="72"/>
      <c r="J19" s="11"/>
    </row>
    <row r="20" spans="1:17" ht="12.75">
      <c r="A20" s="11"/>
      <c r="B20" s="11"/>
      <c r="C20" s="11"/>
      <c r="D20" s="11"/>
      <c r="E20" s="11"/>
      <c r="F20" s="11"/>
      <c r="G20" s="11"/>
      <c r="H20" s="19"/>
      <c r="I20" s="20"/>
      <c r="J20" s="19"/>
      <c r="K20" s="19"/>
      <c r="L20" s="11"/>
      <c r="M20" s="11"/>
      <c r="N20" s="11"/>
      <c r="O20" s="11"/>
      <c r="P20" s="11"/>
      <c r="Q20" s="11"/>
    </row>
    <row r="21" spans="1:17" ht="12.75">
      <c r="A21" s="93" t="str">
        <f>Analysetabelle!A91</f>
        <v>potentiel faible</v>
      </c>
      <c r="B21" s="93"/>
      <c r="C21" s="95">
        <f>Analysetabelle!B91</f>
        <v>0</v>
      </c>
      <c r="D21" s="11"/>
      <c r="E21" s="11"/>
      <c r="F21" s="11"/>
      <c r="G21" s="11"/>
      <c r="H21" s="19"/>
      <c r="I21" s="20"/>
      <c r="J21" s="19"/>
      <c r="K21" s="96" t="str">
        <f>Analysetabelle!A179</f>
        <v>peu exigeant (flexible)</v>
      </c>
      <c r="L21" s="93"/>
      <c r="M21" s="93"/>
      <c r="N21" s="97">
        <f>Analysetabelle!B179</f>
        <v>0</v>
      </c>
      <c r="O21" s="94">
        <f>Analysetabelle!C179</f>
        <v>10</v>
      </c>
      <c r="P21" s="11"/>
      <c r="Q21" s="11"/>
    </row>
    <row r="22" spans="1:17" ht="12.75">
      <c r="A22" s="93" t="str">
        <f>Analysetabelle!A90</f>
        <v>potentiel moyen à faible</v>
      </c>
      <c r="B22" s="93"/>
      <c r="C22" s="95">
        <f>Analysetabelle!B90</f>
        <v>0</v>
      </c>
      <c r="D22" s="11"/>
      <c r="E22" s="11"/>
      <c r="F22" s="11"/>
      <c r="G22" s="11"/>
      <c r="H22" s="19"/>
      <c r="I22" s="20"/>
      <c r="J22" s="19"/>
      <c r="K22" s="96" t="str">
        <f>Analysetabelle!A178</f>
        <v>plutôt peu exigeant</v>
      </c>
      <c r="L22" s="93"/>
      <c r="M22" s="93"/>
      <c r="N22" s="97">
        <f>Analysetabelle!B178</f>
        <v>0</v>
      </c>
      <c r="O22" s="94">
        <f>Analysetabelle!C178</f>
        <v>10</v>
      </c>
      <c r="P22" s="11"/>
      <c r="Q22" s="11"/>
    </row>
    <row r="23" spans="1:17" ht="12.75">
      <c r="A23" s="93" t="str">
        <f>Analysetabelle!A89</f>
        <v>potentiel moyen à élevé</v>
      </c>
      <c r="B23" s="93"/>
      <c r="C23" s="95">
        <f>Analysetabelle!B89</f>
        <v>0</v>
      </c>
      <c r="D23" s="11"/>
      <c r="E23" s="11"/>
      <c r="F23" s="11"/>
      <c r="G23" s="11"/>
      <c r="H23" s="19"/>
      <c r="I23" s="20"/>
      <c r="J23" s="19"/>
      <c r="K23" s="96" t="str">
        <f>Analysetabelle!A177</f>
        <v>plutôt exigeant</v>
      </c>
      <c r="L23" s="93"/>
      <c r="M23" s="93"/>
      <c r="N23" s="97">
        <f>Analysetabelle!B177</f>
        <v>0</v>
      </c>
      <c r="O23" s="94">
        <f>Analysetabelle!C177</f>
        <v>10</v>
      </c>
      <c r="P23" s="11"/>
      <c r="Q23" s="11"/>
    </row>
    <row r="24" spans="1:17" ht="12.75">
      <c r="A24" s="93" t="str">
        <f>Analysetabelle!A88</f>
        <v>potentiel élevé</v>
      </c>
      <c r="B24" s="93"/>
      <c r="C24" s="95">
        <f>Analysetabelle!B88</f>
        <v>0</v>
      </c>
      <c r="D24" s="11"/>
      <c r="E24" s="11"/>
      <c r="F24" s="11"/>
      <c r="G24" s="11"/>
      <c r="H24" s="19"/>
      <c r="I24" s="20"/>
      <c r="J24" s="19"/>
      <c r="K24" s="96" t="str">
        <f>Analysetabelle!A176</f>
        <v>exigeant (peu flexible)</v>
      </c>
      <c r="L24" s="93"/>
      <c r="M24" s="93"/>
      <c r="N24" s="97">
        <f>Analysetabelle!B176</f>
        <v>0</v>
      </c>
      <c r="O24" s="94">
        <f>Analysetabelle!C176</f>
        <v>10</v>
      </c>
      <c r="P24" s="11"/>
      <c r="Q24" s="11"/>
    </row>
    <row r="25" spans="1:17" ht="12.75">
      <c r="A25" s="93" t="str">
        <f>Analysetabelle!A87</f>
        <v>flexibilité / achats de fourrages</v>
      </c>
      <c r="B25" s="93"/>
      <c r="C25" s="95">
        <f>Analysetabelle!B87</f>
        <v>0</v>
      </c>
      <c r="D25" s="11"/>
      <c r="E25" s="11"/>
      <c r="F25" s="11"/>
      <c r="G25" s="11"/>
      <c r="H25" s="19"/>
      <c r="I25" s="20"/>
      <c r="J25" s="19"/>
      <c r="K25" s="19"/>
      <c r="L25" s="11"/>
      <c r="M25" s="11"/>
      <c r="N25" s="11"/>
      <c r="O25" s="11"/>
      <c r="P25" s="11"/>
      <c r="Q25" s="11"/>
    </row>
    <row r="26" spans="1:17" ht="12.75">
      <c r="A26" s="11"/>
      <c r="B26" s="11"/>
      <c r="C26" s="11"/>
      <c r="D26" s="11"/>
      <c r="E26" s="11"/>
      <c r="F26" s="11"/>
      <c r="G26" s="11"/>
      <c r="H26" s="19"/>
      <c r="I26" s="20"/>
      <c r="J26" s="19"/>
      <c r="K26" s="19"/>
      <c r="L26" s="11"/>
      <c r="M26" s="11"/>
      <c r="N26" s="11"/>
      <c r="O26" s="11"/>
      <c r="P26" s="11"/>
      <c r="Q26" s="11"/>
    </row>
    <row r="27" spans="1:17" ht="12.75" hidden="1">
      <c r="A27" s="11"/>
      <c r="B27" s="11"/>
      <c r="C27" s="11"/>
      <c r="D27" s="11"/>
      <c r="E27" s="11"/>
      <c r="F27" s="11"/>
      <c r="G27" s="11"/>
      <c r="H27" s="19"/>
      <c r="I27" s="20"/>
      <c r="J27" s="19"/>
      <c r="K27" s="19"/>
      <c r="L27" s="11"/>
      <c r="M27" s="11"/>
      <c r="N27" s="11"/>
      <c r="O27" s="11"/>
      <c r="P27" s="11"/>
      <c r="Q27" s="11"/>
    </row>
    <row r="28" spans="1:17" ht="12.75" hidden="1">
      <c r="A28" s="11"/>
      <c r="B28" s="11"/>
      <c r="C28" s="11"/>
      <c r="D28" s="11"/>
      <c r="E28" s="11"/>
      <c r="F28" s="11"/>
      <c r="G28" s="11"/>
      <c r="H28" s="19"/>
      <c r="I28" s="20"/>
      <c r="J28" s="19"/>
      <c r="K28" s="19"/>
      <c r="L28" s="11"/>
      <c r="M28" s="11"/>
      <c r="N28" s="11"/>
      <c r="O28" s="11"/>
      <c r="P28" s="11"/>
      <c r="Q28" s="11"/>
    </row>
    <row r="29" spans="1:17" ht="12.75" hidden="1">
      <c r="A29" s="11"/>
      <c r="B29" s="11"/>
      <c r="C29" s="11"/>
      <c r="D29" s="11"/>
      <c r="E29" s="11"/>
      <c r="F29" s="11"/>
      <c r="G29" s="11"/>
      <c r="H29" s="19"/>
      <c r="I29" s="20"/>
      <c r="J29" s="19"/>
      <c r="K29" s="19"/>
      <c r="L29" s="11"/>
      <c r="M29" s="11"/>
      <c r="N29" s="11"/>
      <c r="O29" s="11"/>
      <c r="P29" s="11"/>
      <c r="Q29" s="11"/>
    </row>
    <row r="30" spans="1:17" ht="12.75" hidden="1">
      <c r="A30" s="11"/>
      <c r="B30" s="11"/>
      <c r="C30" s="11"/>
      <c r="D30" s="11"/>
      <c r="E30" s="11"/>
      <c r="F30" s="11"/>
      <c r="G30" s="11"/>
      <c r="H30" s="19"/>
      <c r="I30" s="20"/>
      <c r="J30" s="19"/>
      <c r="K30" s="19"/>
      <c r="L30" s="11"/>
      <c r="M30" s="11"/>
      <c r="N30" s="11"/>
      <c r="O30" s="11"/>
      <c r="P30" s="11"/>
      <c r="Q30" s="11"/>
    </row>
    <row r="31" spans="1:17" ht="12.75" hidden="1">
      <c r="A31" s="11"/>
      <c r="B31" s="11"/>
      <c r="C31" s="11"/>
      <c r="D31" s="11"/>
      <c r="E31" s="11"/>
      <c r="F31" s="11"/>
      <c r="G31" s="11"/>
      <c r="H31" s="19"/>
      <c r="I31" s="20"/>
      <c r="J31" s="19"/>
      <c r="K31" s="19"/>
      <c r="L31" s="11"/>
      <c r="M31" s="11"/>
      <c r="N31" s="11"/>
      <c r="O31" s="11"/>
      <c r="P31" s="11"/>
      <c r="Q31" s="11"/>
    </row>
    <row r="32" spans="1:17" ht="12.75" hidden="1">
      <c r="A32" s="11"/>
      <c r="B32" s="11"/>
      <c r="C32" s="11"/>
      <c r="D32" s="11"/>
      <c r="E32" s="11"/>
      <c r="F32" s="11"/>
      <c r="G32" s="11"/>
      <c r="H32" s="19"/>
      <c r="I32" s="20"/>
      <c r="J32" s="19"/>
      <c r="K32" s="19"/>
      <c r="L32" s="11"/>
      <c r="M32" s="11"/>
      <c r="N32" s="11"/>
      <c r="O32" s="11"/>
      <c r="P32" s="11"/>
      <c r="Q32" s="11"/>
    </row>
    <row r="33" spans="1:17" ht="12.75" hidden="1">
      <c r="A33" s="11"/>
      <c r="B33" s="11"/>
      <c r="C33" s="11"/>
      <c r="D33" s="11"/>
      <c r="E33" s="11"/>
      <c r="F33" s="11"/>
      <c r="G33" s="11"/>
      <c r="H33" s="19"/>
      <c r="I33" s="20"/>
      <c r="J33" s="19"/>
      <c r="K33" s="19"/>
      <c r="L33" s="11"/>
      <c r="M33" s="11"/>
      <c r="N33" s="11"/>
      <c r="O33" s="11"/>
      <c r="P33" s="11"/>
      <c r="Q33" s="11"/>
    </row>
    <row r="34" spans="1:17" ht="12.75" hidden="1">
      <c r="A34" s="11"/>
      <c r="B34" s="11"/>
      <c r="C34" s="11"/>
      <c r="D34" s="11"/>
      <c r="E34" s="11"/>
      <c r="F34" s="11"/>
      <c r="G34" s="11"/>
      <c r="H34" s="19"/>
      <c r="I34" s="20"/>
      <c r="J34" s="19"/>
      <c r="K34" s="19"/>
      <c r="L34" s="11"/>
      <c r="M34" s="11"/>
      <c r="N34" s="11"/>
      <c r="O34" s="11"/>
      <c r="P34" s="11"/>
      <c r="Q34" s="11"/>
    </row>
    <row r="35" spans="1:17" ht="12.75" hidden="1">
      <c r="A35" s="11"/>
      <c r="B35" s="11"/>
      <c r="C35" s="11"/>
      <c r="D35" s="11"/>
      <c r="E35" s="11"/>
      <c r="F35" s="11"/>
      <c r="G35" s="11"/>
      <c r="H35" s="19"/>
      <c r="I35" s="20"/>
      <c r="J35" s="19"/>
      <c r="K35" s="19"/>
      <c r="L35" s="11"/>
      <c r="M35" s="11"/>
      <c r="N35" s="11"/>
      <c r="O35" s="11"/>
      <c r="P35" s="11"/>
      <c r="Q35" s="11"/>
    </row>
    <row r="36" spans="1:17" ht="15">
      <c r="A36" s="21" t="s">
        <v>345</v>
      </c>
      <c r="B36" s="11"/>
      <c r="C36" s="11"/>
      <c r="D36" s="11"/>
      <c r="E36" s="11"/>
      <c r="F36" s="11"/>
      <c r="G36" s="11"/>
      <c r="H36" s="19"/>
      <c r="I36" s="20"/>
      <c r="J36" s="19"/>
      <c r="K36" s="21" t="s">
        <v>363</v>
      </c>
      <c r="L36" s="11"/>
      <c r="M36" s="11"/>
      <c r="N36" s="11"/>
      <c r="O36" s="11"/>
      <c r="P36" s="11"/>
      <c r="Q36" s="11"/>
    </row>
    <row r="37" spans="1:17" ht="12.75">
      <c r="A37" s="11"/>
      <c r="B37" s="11"/>
      <c r="C37" s="11"/>
      <c r="D37" s="11"/>
      <c r="E37" s="11"/>
      <c r="F37" s="11"/>
      <c r="G37" s="11"/>
      <c r="H37" s="19"/>
      <c r="I37" s="20"/>
      <c r="J37" s="19"/>
      <c r="K37" s="11"/>
      <c r="L37" s="11"/>
      <c r="M37" s="11"/>
      <c r="N37" s="11"/>
      <c r="O37" s="11"/>
      <c r="P37" s="11"/>
      <c r="Q37" s="11"/>
    </row>
    <row r="38" spans="2:17" ht="12.75">
      <c r="B38" s="11"/>
      <c r="C38" s="11"/>
      <c r="D38" s="11"/>
      <c r="E38" s="11"/>
      <c r="F38" s="11"/>
      <c r="G38" s="11"/>
      <c r="H38" s="19"/>
      <c r="I38" s="20"/>
      <c r="J38" s="19"/>
      <c r="K38" s="19"/>
      <c r="L38" s="11"/>
      <c r="M38" s="11"/>
      <c r="N38" s="11"/>
      <c r="O38" s="11"/>
      <c r="P38" s="11"/>
      <c r="Q38" s="11"/>
    </row>
    <row r="39" spans="2:17" ht="12.75">
      <c r="B39" s="11"/>
      <c r="C39" s="11"/>
      <c r="D39" s="11"/>
      <c r="E39" s="11"/>
      <c r="F39" s="11"/>
      <c r="G39" s="11"/>
      <c r="H39" s="19"/>
      <c r="I39" s="20"/>
      <c r="K39" s="11" t="s">
        <v>112</v>
      </c>
      <c r="L39" s="11"/>
      <c r="M39" s="11"/>
      <c r="N39" s="11"/>
      <c r="O39" s="11"/>
      <c r="P39" s="11"/>
      <c r="Q39" s="11"/>
    </row>
    <row r="40" spans="2:17" ht="12.75">
      <c r="B40" s="11"/>
      <c r="C40" s="11"/>
      <c r="D40" s="11"/>
      <c r="E40" s="11"/>
      <c r="F40" s="11"/>
      <c r="G40" s="11"/>
      <c r="H40" s="19"/>
      <c r="I40" s="20"/>
      <c r="K40" s="11" t="s">
        <v>232</v>
      </c>
      <c r="L40" s="11"/>
      <c r="M40" s="11"/>
      <c r="N40" s="11"/>
      <c r="O40" s="11"/>
      <c r="P40" s="11"/>
      <c r="Q40" s="11"/>
    </row>
    <row r="41" spans="2:17" ht="12.75">
      <c r="B41" s="11"/>
      <c r="C41" s="11"/>
      <c r="D41" s="11"/>
      <c r="E41" s="11"/>
      <c r="F41" s="11"/>
      <c r="G41" s="11"/>
      <c r="H41" s="19"/>
      <c r="I41" s="20"/>
      <c r="K41" s="70"/>
      <c r="L41" s="70"/>
      <c r="M41" s="70"/>
      <c r="N41" s="70"/>
      <c r="O41" s="70"/>
      <c r="P41" s="70"/>
      <c r="Q41" s="70"/>
    </row>
    <row r="42" spans="1:17" ht="12.75">
      <c r="A42" s="11" t="s">
        <v>112</v>
      </c>
      <c r="B42" s="11"/>
      <c r="C42" s="11"/>
      <c r="D42" s="11"/>
      <c r="E42" s="11"/>
      <c r="F42" s="11"/>
      <c r="G42" s="11"/>
      <c r="H42" s="19"/>
      <c r="I42" s="20"/>
      <c r="K42" s="70"/>
      <c r="L42" s="70"/>
      <c r="M42" s="70"/>
      <c r="N42" s="70"/>
      <c r="O42" s="70"/>
      <c r="P42" s="70"/>
      <c r="Q42" s="70"/>
    </row>
    <row r="43" spans="1:17" ht="12.75">
      <c r="A43" s="11" t="s">
        <v>113</v>
      </c>
      <c r="B43" s="11"/>
      <c r="C43" s="11"/>
      <c r="D43" s="11"/>
      <c r="E43" s="11"/>
      <c r="F43" s="11"/>
      <c r="G43" s="11"/>
      <c r="H43" s="19"/>
      <c r="I43" s="20"/>
      <c r="K43" s="70"/>
      <c r="L43" s="70"/>
      <c r="M43" s="70"/>
      <c r="N43" s="70"/>
      <c r="O43" s="70"/>
      <c r="P43" s="70"/>
      <c r="Q43" s="70"/>
    </row>
    <row r="44" spans="1:17" ht="12.75">
      <c r="A44" s="11" t="s">
        <v>114</v>
      </c>
      <c r="B44" s="11"/>
      <c r="C44" s="11"/>
      <c r="D44" s="11"/>
      <c r="E44" s="11"/>
      <c r="F44" s="11"/>
      <c r="G44" s="11"/>
      <c r="H44" s="19"/>
      <c r="I44" s="20"/>
      <c r="K44" s="70"/>
      <c r="L44" s="70"/>
      <c r="M44" s="70"/>
      <c r="N44" s="70"/>
      <c r="O44" s="70"/>
      <c r="P44" s="70"/>
      <c r="Q44" s="70"/>
    </row>
    <row r="45" spans="1:17" ht="12.75">
      <c r="A45" s="11"/>
      <c r="B45" s="11"/>
      <c r="C45" s="11"/>
      <c r="D45" s="11"/>
      <c r="E45" s="11"/>
      <c r="F45" s="11"/>
      <c r="G45" s="11"/>
      <c r="H45" s="19"/>
      <c r="I45" s="20"/>
      <c r="K45" s="70" t="s">
        <v>233</v>
      </c>
      <c r="L45" s="70"/>
      <c r="M45" s="70"/>
      <c r="N45" s="70"/>
      <c r="O45" s="70"/>
      <c r="P45" s="70"/>
      <c r="Q45" s="70"/>
    </row>
    <row r="46" spans="1:17" ht="12.75">
      <c r="A46" s="11"/>
      <c r="B46" s="11"/>
      <c r="C46" s="11"/>
      <c r="D46" s="11"/>
      <c r="E46" s="11"/>
      <c r="F46" s="11"/>
      <c r="G46" s="11"/>
      <c r="H46" s="19"/>
      <c r="I46" s="20"/>
      <c r="K46" s="70" t="s">
        <v>232</v>
      </c>
      <c r="L46" s="70"/>
      <c r="M46" s="70"/>
      <c r="N46" s="70"/>
      <c r="O46" s="70"/>
      <c r="P46" s="70"/>
      <c r="Q46" s="70"/>
    </row>
    <row r="47" spans="1:17" ht="12.75">
      <c r="A47" s="11"/>
      <c r="B47" s="11"/>
      <c r="C47" s="11"/>
      <c r="D47" s="11"/>
      <c r="E47" s="11"/>
      <c r="F47" s="11"/>
      <c r="G47" s="11"/>
      <c r="H47" s="19"/>
      <c r="I47" s="20"/>
      <c r="K47" s="70"/>
      <c r="L47" s="70"/>
      <c r="M47" s="70"/>
      <c r="N47" s="70"/>
      <c r="O47" s="70"/>
      <c r="P47" s="70"/>
      <c r="Q47" s="70"/>
    </row>
    <row r="48" spans="1:17" ht="12.75">
      <c r="A48" s="70"/>
      <c r="B48" s="70"/>
      <c r="C48" s="70"/>
      <c r="D48" s="70"/>
      <c r="E48" s="70"/>
      <c r="F48" s="70"/>
      <c r="G48" s="70"/>
      <c r="H48" s="19"/>
      <c r="I48" s="20"/>
      <c r="K48" s="70"/>
      <c r="L48" s="70"/>
      <c r="M48" s="70"/>
      <c r="N48" s="70"/>
      <c r="O48" s="70"/>
      <c r="P48" s="70"/>
      <c r="Q48" s="70"/>
    </row>
    <row r="49" spans="1:17" ht="12.75">
      <c r="A49" s="70" t="s">
        <v>169</v>
      </c>
      <c r="B49" s="70"/>
      <c r="C49" s="70"/>
      <c r="D49" s="70"/>
      <c r="E49" s="70"/>
      <c r="F49" s="70"/>
      <c r="G49" s="70"/>
      <c r="H49" s="19"/>
      <c r="I49" s="20"/>
      <c r="K49" s="70"/>
      <c r="L49" s="70"/>
      <c r="M49" s="70"/>
      <c r="N49" s="70"/>
      <c r="O49" s="70"/>
      <c r="P49" s="70"/>
      <c r="Q49" s="70"/>
    </row>
    <row r="50" spans="1:17" ht="12.75">
      <c r="A50" s="70" t="s">
        <v>232</v>
      </c>
      <c r="B50" s="70"/>
      <c r="C50" s="70"/>
      <c r="D50" s="70"/>
      <c r="E50" s="70"/>
      <c r="F50" s="70"/>
      <c r="G50" s="70"/>
      <c r="H50" s="19"/>
      <c r="I50" s="20"/>
      <c r="K50" s="70"/>
      <c r="L50" s="70"/>
      <c r="M50" s="70"/>
      <c r="N50" s="70"/>
      <c r="O50" s="70"/>
      <c r="P50" s="70"/>
      <c r="Q50" s="70"/>
    </row>
    <row r="51" spans="1:17" ht="12.75">
      <c r="A51" s="70"/>
      <c r="B51" s="70"/>
      <c r="C51" s="70"/>
      <c r="D51" s="70"/>
      <c r="E51" s="70"/>
      <c r="F51" s="70"/>
      <c r="G51" s="70"/>
      <c r="H51" s="19"/>
      <c r="I51" s="20"/>
      <c r="K51" s="44"/>
      <c r="L51" s="44"/>
      <c r="M51" s="44"/>
      <c r="N51" s="44"/>
      <c r="O51" s="44"/>
      <c r="P51" s="44"/>
      <c r="Q51" s="44"/>
    </row>
    <row r="52" spans="1:17" ht="12.75">
      <c r="A52" s="70"/>
      <c r="B52" s="70"/>
      <c r="C52" s="70"/>
      <c r="D52" s="70"/>
      <c r="E52" s="70"/>
      <c r="F52" s="70"/>
      <c r="G52" s="70"/>
      <c r="H52" s="19"/>
      <c r="I52" s="20"/>
      <c r="K52" s="44"/>
      <c r="L52" s="44"/>
      <c r="M52" s="44"/>
      <c r="N52" s="44"/>
      <c r="O52" s="44"/>
      <c r="P52" s="44"/>
      <c r="Q52" s="44"/>
    </row>
    <row r="53" spans="1:17" ht="12.75">
      <c r="A53" s="44"/>
      <c r="B53" s="44"/>
      <c r="C53" s="44"/>
      <c r="D53" s="44"/>
      <c r="E53" s="44"/>
      <c r="F53" s="44"/>
      <c r="G53" s="44"/>
      <c r="H53" s="19"/>
      <c r="I53" s="20"/>
      <c r="K53" s="44" t="s">
        <v>169</v>
      </c>
      <c r="L53" s="44"/>
      <c r="M53" s="44"/>
      <c r="N53" s="44"/>
      <c r="O53" s="44"/>
      <c r="P53" s="44"/>
      <c r="Q53" s="44"/>
    </row>
    <row r="54" spans="1:17" ht="12.75">
      <c r="A54" s="44" t="s">
        <v>234</v>
      </c>
      <c r="B54" s="44"/>
      <c r="C54" s="44"/>
      <c r="D54" s="44"/>
      <c r="E54" s="44"/>
      <c r="F54" s="44"/>
      <c r="G54" s="44"/>
      <c r="H54" s="19"/>
      <c r="I54" s="20"/>
      <c r="K54" s="44" t="s">
        <v>115</v>
      </c>
      <c r="L54" s="44"/>
      <c r="M54" s="44"/>
      <c r="N54" s="44"/>
      <c r="O54" s="44"/>
      <c r="P54" s="44"/>
      <c r="Q54" s="44"/>
    </row>
    <row r="55" spans="1:17" ht="12.75">
      <c r="A55" s="44" t="s">
        <v>115</v>
      </c>
      <c r="B55" s="44"/>
      <c r="C55" s="44"/>
      <c r="D55" s="44"/>
      <c r="E55" s="44"/>
      <c r="F55" s="44"/>
      <c r="G55" s="44"/>
      <c r="H55" s="19"/>
      <c r="I55" s="20"/>
      <c r="K55" s="44" t="s">
        <v>232</v>
      </c>
      <c r="L55" s="44"/>
      <c r="M55" s="44"/>
      <c r="N55" s="44"/>
      <c r="O55" s="44"/>
      <c r="P55" s="44"/>
      <c r="Q55" s="44"/>
    </row>
    <row r="56" spans="1:17" ht="12.75">
      <c r="A56" s="44" t="s">
        <v>232</v>
      </c>
      <c r="B56" s="44"/>
      <c r="C56" s="44"/>
      <c r="D56" s="44"/>
      <c r="E56" s="44"/>
      <c r="F56" s="44"/>
      <c r="G56" s="44"/>
      <c r="H56" s="19"/>
      <c r="I56" s="20"/>
      <c r="K56" s="44"/>
      <c r="L56" s="44"/>
      <c r="M56" s="44"/>
      <c r="N56" s="44"/>
      <c r="O56" s="44"/>
      <c r="P56" s="44"/>
      <c r="Q56" s="44"/>
    </row>
    <row r="57" spans="1:17" ht="12.75">
      <c r="A57" s="44"/>
      <c r="B57" s="44"/>
      <c r="C57" s="44"/>
      <c r="D57" s="44"/>
      <c r="E57" s="44"/>
      <c r="F57" s="44"/>
      <c r="G57" s="44"/>
      <c r="H57" s="19"/>
      <c r="I57" s="20"/>
      <c r="K57" s="44"/>
      <c r="L57" s="44"/>
      <c r="M57" s="44"/>
      <c r="N57" s="44"/>
      <c r="O57" s="44"/>
      <c r="P57" s="44"/>
      <c r="Q57" s="44"/>
    </row>
    <row r="58" spans="1:17" ht="12.75">
      <c r="A58" s="44"/>
      <c r="B58" s="44"/>
      <c r="C58" s="44"/>
      <c r="D58" s="44"/>
      <c r="E58" s="44"/>
      <c r="F58" s="44"/>
      <c r="G58" s="44"/>
      <c r="H58" s="19"/>
      <c r="I58" s="20"/>
      <c r="K58" s="44"/>
      <c r="L58" s="44"/>
      <c r="M58" s="44"/>
      <c r="N58" s="44"/>
      <c r="O58" s="44"/>
      <c r="P58" s="44"/>
      <c r="Q58" s="44"/>
    </row>
    <row r="59" spans="1:17" ht="12.75">
      <c r="A59" s="44"/>
      <c r="B59" s="44"/>
      <c r="C59" s="44"/>
      <c r="D59" s="44"/>
      <c r="E59" s="44"/>
      <c r="F59" s="44"/>
      <c r="G59" s="44"/>
      <c r="H59" s="19"/>
      <c r="I59" s="20"/>
      <c r="K59" s="44"/>
      <c r="L59" s="44"/>
      <c r="M59" s="44"/>
      <c r="N59" s="44"/>
      <c r="O59" s="44"/>
      <c r="P59" s="44"/>
      <c r="Q59" s="44"/>
    </row>
    <row r="60" spans="1:17" ht="12.75">
      <c r="A60" s="44"/>
      <c r="B60" s="44"/>
      <c r="C60" s="44"/>
      <c r="D60" s="44"/>
      <c r="E60" s="44"/>
      <c r="F60" s="44"/>
      <c r="G60" s="44"/>
      <c r="H60" s="19"/>
      <c r="I60" s="20"/>
      <c r="J60" s="19"/>
      <c r="K60" s="19"/>
      <c r="L60" s="11"/>
      <c r="M60" s="11"/>
      <c r="N60" s="11"/>
      <c r="O60" s="11"/>
      <c r="P60" s="11"/>
      <c r="Q60" s="11"/>
    </row>
    <row r="61" spans="1:17" ht="12.75">
      <c r="A61" s="11"/>
      <c r="B61" s="11"/>
      <c r="C61" s="11"/>
      <c r="D61" s="11"/>
      <c r="E61" s="11"/>
      <c r="F61" s="11"/>
      <c r="G61" s="11"/>
      <c r="H61" s="19"/>
      <c r="I61" s="20"/>
      <c r="J61" s="19"/>
      <c r="K61" s="19"/>
      <c r="L61" s="11"/>
      <c r="M61" s="11"/>
      <c r="N61" s="11"/>
      <c r="O61" s="11"/>
      <c r="P61" s="11"/>
      <c r="Q61" s="11"/>
    </row>
    <row r="62" spans="1:17" ht="12.75">
      <c r="A62" s="11"/>
      <c r="B62" s="11"/>
      <c r="C62" s="11"/>
      <c r="D62" s="11"/>
      <c r="E62" s="11"/>
      <c r="F62" s="11"/>
      <c r="G62" s="11"/>
      <c r="H62" s="19"/>
      <c r="I62" s="20"/>
      <c r="J62" s="19"/>
      <c r="K62" s="19"/>
      <c r="L62" s="11"/>
      <c r="M62" s="11"/>
      <c r="N62" s="11"/>
      <c r="O62" s="11"/>
      <c r="P62" s="11"/>
      <c r="Q62" s="11"/>
    </row>
    <row r="63" spans="1:17" ht="12.75">
      <c r="A63" s="11"/>
      <c r="B63" s="11"/>
      <c r="C63" s="11"/>
      <c r="D63" s="11"/>
      <c r="E63" s="11"/>
      <c r="F63" s="11"/>
      <c r="G63" s="11"/>
      <c r="H63" s="19"/>
      <c r="J63" s="19"/>
      <c r="K63" s="19"/>
      <c r="L63" s="11"/>
      <c r="M63" s="11"/>
      <c r="N63" s="11"/>
      <c r="O63" s="11"/>
      <c r="P63" s="11"/>
      <c r="Q63" s="11"/>
    </row>
    <row r="64" ht="13.5" thickBot="1"/>
    <row r="65" spans="1:17" ht="15.75">
      <c r="A65" s="128" t="s">
        <v>267</v>
      </c>
      <c r="B65" s="129"/>
      <c r="C65" s="129"/>
      <c r="D65" s="403" t="s">
        <v>226</v>
      </c>
      <c r="E65" s="403"/>
      <c r="F65" s="403"/>
      <c r="G65" s="403"/>
      <c r="H65" s="403"/>
      <c r="I65" s="403"/>
      <c r="J65" s="403"/>
      <c r="K65" s="403"/>
      <c r="L65" s="403"/>
      <c r="M65" s="403"/>
      <c r="N65" s="403"/>
      <c r="O65" s="403"/>
      <c r="P65" s="403"/>
      <c r="Q65" s="404"/>
    </row>
    <row r="66" spans="1:17" ht="15.75">
      <c r="A66" s="409" t="s">
        <v>107</v>
      </c>
      <c r="B66" s="410"/>
      <c r="C66" s="315">
        <f>F15</f>
        <v>0</v>
      </c>
      <c r="D66" s="405" t="str">
        <f>A79</f>
        <v>Les exigences du troupeau sont en adéquation avec le potentiel de la ferme</v>
      </c>
      <c r="E66" s="405"/>
      <c r="F66" s="405"/>
      <c r="G66" s="405"/>
      <c r="H66" s="405"/>
      <c r="I66" s="405"/>
      <c r="J66" s="405"/>
      <c r="K66" s="405"/>
      <c r="L66" s="405"/>
      <c r="M66" s="405"/>
      <c r="N66" s="405"/>
      <c r="O66" s="405"/>
      <c r="P66" s="405"/>
      <c r="Q66" s="406"/>
    </row>
    <row r="67" spans="1:17" ht="15.75">
      <c r="A67" s="411" t="s">
        <v>108</v>
      </c>
      <c r="B67" s="412"/>
      <c r="C67" s="316">
        <f>P15</f>
        <v>0</v>
      </c>
      <c r="D67" s="405"/>
      <c r="E67" s="405"/>
      <c r="F67" s="405"/>
      <c r="G67" s="405"/>
      <c r="H67" s="405"/>
      <c r="I67" s="405"/>
      <c r="J67" s="405"/>
      <c r="K67" s="405"/>
      <c r="L67" s="405"/>
      <c r="M67" s="405"/>
      <c r="N67" s="405"/>
      <c r="O67" s="405"/>
      <c r="P67" s="405"/>
      <c r="Q67" s="406"/>
    </row>
    <row r="68" spans="1:17" ht="16.5" thickBot="1">
      <c r="A68" s="401" t="s">
        <v>109</v>
      </c>
      <c r="B68" s="402"/>
      <c r="C68" s="310">
        <f>C66-C67</f>
        <v>0</v>
      </c>
      <c r="D68" s="407"/>
      <c r="E68" s="407"/>
      <c r="F68" s="407"/>
      <c r="G68" s="407"/>
      <c r="H68" s="407"/>
      <c r="I68" s="407"/>
      <c r="J68" s="407"/>
      <c r="K68" s="407"/>
      <c r="L68" s="407"/>
      <c r="M68" s="407"/>
      <c r="N68" s="407"/>
      <c r="O68" s="407"/>
      <c r="P68" s="407"/>
      <c r="Q68" s="408"/>
    </row>
    <row r="71" spans="1:11" ht="12.75" hidden="1">
      <c r="A71" s="11"/>
      <c r="B71" s="11"/>
      <c r="C71" s="11"/>
      <c r="D71" s="11"/>
      <c r="E71" s="11"/>
      <c r="K71" s="116">
        <f>IF(K72&lt;0,K72*-1,K72)</f>
        <v>0</v>
      </c>
    </row>
    <row r="72" spans="1:11" ht="12.75" hidden="1">
      <c r="A72" s="100" t="s">
        <v>110</v>
      </c>
      <c r="B72" s="101"/>
      <c r="C72" s="101"/>
      <c r="D72" s="101"/>
      <c r="E72" s="101"/>
      <c r="F72" s="101"/>
      <c r="G72" s="101"/>
      <c r="H72" s="101"/>
      <c r="I72" s="101"/>
      <c r="J72" s="101"/>
      <c r="K72" s="117">
        <f>C66-C67</f>
        <v>0</v>
      </c>
    </row>
    <row r="73" spans="1:11" ht="12.75" hidden="1">
      <c r="A73" s="102" t="s">
        <v>111</v>
      </c>
      <c r="B73" s="1"/>
      <c r="C73" s="1"/>
      <c r="D73" s="1"/>
      <c r="E73" s="1"/>
      <c r="F73" s="1"/>
      <c r="G73" s="1"/>
      <c r="H73" s="1"/>
      <c r="I73" s="1"/>
      <c r="J73" s="1"/>
      <c r="K73" s="118">
        <f>IF(K71&gt;0.051,K82,K81)</f>
        <v>0</v>
      </c>
    </row>
    <row r="74" spans="1:11" ht="12.75" hidden="1">
      <c r="A74" s="11"/>
      <c r="B74" s="11"/>
      <c r="C74" s="11"/>
      <c r="D74" s="11"/>
      <c r="E74" s="11"/>
      <c r="F74" s="11"/>
      <c r="G74" s="11"/>
      <c r="H74" s="11"/>
      <c r="I74" s="11"/>
      <c r="J74" s="11"/>
      <c r="K74" s="119"/>
    </row>
    <row r="75" ht="12.75" hidden="1">
      <c r="K75" s="17"/>
    </row>
    <row r="76" spans="1:11" ht="12.75" hidden="1">
      <c r="A76" s="88" t="s">
        <v>170</v>
      </c>
      <c r="B76" s="93"/>
      <c r="C76" s="93"/>
      <c r="D76" s="93"/>
      <c r="E76" s="93"/>
      <c r="F76" s="93"/>
      <c r="G76" s="93"/>
      <c r="H76" s="93"/>
      <c r="I76" s="93"/>
      <c r="J76" s="93"/>
      <c r="K76" s="120">
        <f>IF(C66&gt;C67,K83,K84)</f>
        <v>3</v>
      </c>
    </row>
    <row r="77" ht="12.75" hidden="1">
      <c r="K77" s="17"/>
    </row>
    <row r="78" spans="1:11" ht="12.75" hidden="1">
      <c r="A78" s="19" t="s">
        <v>168</v>
      </c>
      <c r="B78" s="11"/>
      <c r="C78" s="11"/>
      <c r="D78" s="11"/>
      <c r="E78" s="11"/>
      <c r="F78" s="11"/>
      <c r="G78" s="11"/>
      <c r="H78" s="11"/>
      <c r="I78" s="11"/>
      <c r="J78" s="11"/>
      <c r="K78" s="119"/>
    </row>
    <row r="79" spans="1:11" ht="12.75" hidden="1">
      <c r="A79" s="114" t="str">
        <f>IF(K79=0,B89,B86)</f>
        <v>Les exigences du troupeau sont en adéquation avec le potentiel de la ferme</v>
      </c>
      <c r="B79" s="115"/>
      <c r="C79" s="115"/>
      <c r="D79" s="115"/>
      <c r="E79" s="115"/>
      <c r="F79" s="115"/>
      <c r="G79" s="115"/>
      <c r="H79" s="115"/>
      <c r="I79" s="115"/>
      <c r="J79" s="115"/>
      <c r="K79" s="121">
        <f>MIN(K73,K76)</f>
        <v>0</v>
      </c>
    </row>
    <row r="80" ht="12.75" hidden="1">
      <c r="K80" s="17"/>
    </row>
    <row r="81" ht="12.75" hidden="1">
      <c r="K81" s="122">
        <v>0</v>
      </c>
    </row>
    <row r="82" ht="12.75" hidden="1">
      <c r="K82" s="123">
        <v>1</v>
      </c>
    </row>
    <row r="83" ht="12.75" hidden="1">
      <c r="K83" s="123">
        <v>2</v>
      </c>
    </row>
    <row r="84" ht="12.75" hidden="1">
      <c r="K84" s="124">
        <v>3</v>
      </c>
    </row>
    <row r="85" ht="12.75" hidden="1"/>
    <row r="86" spans="2:16" ht="12.75" hidden="1">
      <c r="B86" s="113" t="str">
        <f>IF(K76=2,B90,B91)</f>
        <v>Les exigences du troupeau (des vaches) dépassent les possibilités offertes par l'environnement fermier. 
--&gt; Risques de bêtes stressées et plus facilement malades</v>
      </c>
      <c r="C86" s="113"/>
      <c r="D86" s="113"/>
      <c r="E86" s="113"/>
      <c r="F86" s="113"/>
      <c r="G86" s="113"/>
      <c r="H86" s="113"/>
      <c r="I86" s="113"/>
      <c r="J86" s="113"/>
      <c r="K86" s="113"/>
      <c r="L86" s="113"/>
      <c r="M86" s="113"/>
      <c r="N86" s="113"/>
      <c r="O86" s="113"/>
      <c r="P86" s="113"/>
    </row>
    <row r="87" ht="12.75" hidden="1"/>
    <row r="88" ht="12.75" hidden="1"/>
    <row r="89" spans="2:16" ht="12.75" hidden="1">
      <c r="B89" s="393" t="s">
        <v>167</v>
      </c>
      <c r="C89" s="393"/>
      <c r="D89" s="393"/>
      <c r="E89" s="393"/>
      <c r="F89" s="393"/>
      <c r="G89" s="393"/>
      <c r="H89" s="393"/>
      <c r="I89" s="393"/>
      <c r="J89" s="393"/>
      <c r="K89" s="393"/>
      <c r="L89" s="393"/>
      <c r="M89" s="393"/>
      <c r="N89" s="393"/>
      <c r="O89" s="393"/>
      <c r="P89" s="393"/>
    </row>
    <row r="90" spans="2:16" ht="12.75" hidden="1">
      <c r="B90" s="394" t="s">
        <v>347</v>
      </c>
      <c r="C90" s="393"/>
      <c r="D90" s="393"/>
      <c r="E90" s="393"/>
      <c r="F90" s="393"/>
      <c r="G90" s="393"/>
      <c r="H90" s="393"/>
      <c r="I90" s="393"/>
      <c r="J90" s="393"/>
      <c r="K90" s="393"/>
      <c r="L90" s="393"/>
      <c r="M90" s="393"/>
      <c r="N90" s="393"/>
      <c r="O90" s="393"/>
      <c r="P90" s="393"/>
    </row>
    <row r="91" spans="2:16" ht="12.75" hidden="1">
      <c r="B91" s="394" t="s">
        <v>273</v>
      </c>
      <c r="C91" s="393"/>
      <c r="D91" s="393"/>
      <c r="E91" s="393"/>
      <c r="F91" s="393"/>
      <c r="G91" s="393"/>
      <c r="H91" s="393"/>
      <c r="I91" s="393"/>
      <c r="J91" s="393"/>
      <c r="K91" s="393"/>
      <c r="L91" s="393"/>
      <c r="M91" s="393"/>
      <c r="N91" s="393"/>
      <c r="O91" s="393"/>
      <c r="P91" s="393"/>
    </row>
    <row r="92" ht="12.75" hidden="1"/>
  </sheetData>
  <sheetProtection sheet="1" objects="1" scenarios="1" selectLockedCells="1" selectUnlockedCells="1"/>
  <mergeCells count="12">
    <mergeCell ref="B91:P91"/>
    <mergeCell ref="A68:B68"/>
    <mergeCell ref="D65:Q65"/>
    <mergeCell ref="D66:Q68"/>
    <mergeCell ref="A66:B66"/>
    <mergeCell ref="A67:B67"/>
    <mergeCell ref="C1:I1"/>
    <mergeCell ref="K1:O1"/>
    <mergeCell ref="B89:P89"/>
    <mergeCell ref="B90:P90"/>
    <mergeCell ref="A2:G2"/>
    <mergeCell ref="K2:P2"/>
  </mergeCells>
  <printOptions horizontalCentered="1"/>
  <pageMargins left="0.4724409448818898" right="0.4724409448818898" top="0.5905511811023623" bottom="0.6299212598425197" header="0.5118110236220472" footer="0.5118110236220472"/>
  <pageSetup fitToHeight="1" fitToWidth="1" horizontalDpi="600" verticalDpi="600" orientation="landscape" paperSize="9" scale="59" r:id="rId2"/>
  <headerFooter alignWithMargins="0">
    <oddFooter>&amp;L&amp;"Arial,Italique"&amp;8&amp;F - &amp;A&amp;R&amp;P/&amp;N - &amp;D</oddFooter>
  </headerFooter>
  <drawing r:id="rId1"/>
</worksheet>
</file>

<file path=xl/worksheets/sheet5.xml><?xml version="1.0" encoding="utf-8"?>
<worksheet xmlns="http://schemas.openxmlformats.org/spreadsheetml/2006/main" xmlns:r="http://schemas.openxmlformats.org/officeDocument/2006/relationships">
  <dimension ref="A1:P192"/>
  <sheetViews>
    <sheetView workbookViewId="0" topLeftCell="A167">
      <selection activeCell="A176" sqref="A176"/>
    </sheetView>
  </sheetViews>
  <sheetFormatPr defaultColWidth="11.421875" defaultRowHeight="12.75"/>
  <cols>
    <col min="1" max="1" width="34.710937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1" customWidth="1"/>
  </cols>
  <sheetData>
    <row r="1" spans="1:14" ht="12.75">
      <c r="A1" s="162" t="s">
        <v>283</v>
      </c>
      <c r="B1" s="340" t="s">
        <v>155</v>
      </c>
      <c r="C1" s="43"/>
      <c r="D1" s="86"/>
      <c r="E1" s="43"/>
      <c r="F1" s="84">
        <f>IF(Exploitation!C87="","",1)</f>
      </c>
      <c r="G1">
        <f aca="true" t="shared" si="0" ref="G1:G9">IF(C1=1,C1,0)</f>
        <v>0</v>
      </c>
      <c r="H1">
        <f aca="true" t="shared" si="1" ref="H1:H9">IF(D1=1,D1*(2),0)</f>
        <v>0</v>
      </c>
      <c r="I1">
        <f aca="true" t="shared" si="2" ref="I1:I8">IF(E1=1,E1*3,0)</f>
        <v>0</v>
      </c>
      <c r="J1">
        <f>IF(F1=1,F1*1,0)</f>
        <v>0</v>
      </c>
      <c r="K1" s="16">
        <f>Exploitation!D87</f>
        <v>-1</v>
      </c>
      <c r="L1">
        <f>SUM(D1:F1)*K1</f>
        <v>0</v>
      </c>
      <c r="N1">
        <f>MIN(K1:K7)</f>
        <v>-10</v>
      </c>
    </row>
    <row r="2" spans="1:12" ht="12.75">
      <c r="A2" s="163" t="s">
        <v>287</v>
      </c>
      <c r="B2" s="341" t="s">
        <v>156</v>
      </c>
      <c r="C2" s="87"/>
      <c r="D2" s="43"/>
      <c r="E2" s="43"/>
      <c r="F2" s="85">
        <f>IF(Exploitation!C88="","",1)</f>
      </c>
      <c r="G2">
        <f t="shared" si="0"/>
        <v>0</v>
      </c>
      <c r="H2">
        <f t="shared" si="1"/>
        <v>0</v>
      </c>
      <c r="I2">
        <f t="shared" si="2"/>
        <v>0</v>
      </c>
      <c r="J2">
        <f>IF(F2=1,F2*2,0)</f>
        <v>0</v>
      </c>
      <c r="K2" s="16">
        <f>Exploitation!D88</f>
        <v>-2</v>
      </c>
      <c r="L2">
        <f aca="true" t="shared" si="3" ref="L2:L9">SUM(C2:F2)*K2</f>
        <v>0</v>
      </c>
    </row>
    <row r="3" spans="1:12" ht="12.75">
      <c r="A3" s="168" t="s">
        <v>286</v>
      </c>
      <c r="B3" s="341" t="s">
        <v>157</v>
      </c>
      <c r="C3" s="87"/>
      <c r="D3" s="86"/>
      <c r="E3" s="43"/>
      <c r="F3" s="82">
        <f>IF(Exploitation!C89="","",1)</f>
      </c>
      <c r="G3">
        <f t="shared" si="0"/>
        <v>0</v>
      </c>
      <c r="H3">
        <f t="shared" si="1"/>
        <v>0</v>
      </c>
      <c r="I3">
        <f t="shared" si="2"/>
        <v>0</v>
      </c>
      <c r="J3">
        <f>IF(F3=1,F3*3,0)</f>
        <v>0</v>
      </c>
      <c r="K3" s="16">
        <f>Exploitation!D89</f>
        <v>-3</v>
      </c>
      <c r="L3">
        <f t="shared" si="3"/>
        <v>0</v>
      </c>
    </row>
    <row r="4" spans="1:12" ht="12.75">
      <c r="A4" s="164"/>
      <c r="B4" s="341" t="s">
        <v>158</v>
      </c>
      <c r="C4" s="87"/>
      <c r="D4" s="86"/>
      <c r="E4" s="43"/>
      <c r="F4" s="82">
        <f>IF(Exploitation!C90="","",1)</f>
      </c>
      <c r="G4">
        <f t="shared" si="0"/>
        <v>0</v>
      </c>
      <c r="H4">
        <f t="shared" si="1"/>
        <v>0</v>
      </c>
      <c r="I4">
        <f t="shared" si="2"/>
        <v>0</v>
      </c>
      <c r="J4">
        <f>IF(F4=1,F4*4,0)</f>
        <v>0</v>
      </c>
      <c r="K4" s="16">
        <f>Exploitation!D90</f>
        <v>-4</v>
      </c>
      <c r="L4">
        <f t="shared" si="3"/>
        <v>0</v>
      </c>
    </row>
    <row r="5" spans="1:12" ht="12.75">
      <c r="A5" s="165"/>
      <c r="B5" s="342" t="s">
        <v>159</v>
      </c>
      <c r="C5" s="86"/>
      <c r="D5" s="86"/>
      <c r="E5" s="43"/>
      <c r="F5" s="82">
        <f>IF(Exploitation!C91="","",1)</f>
      </c>
      <c r="G5">
        <f t="shared" si="0"/>
        <v>0</v>
      </c>
      <c r="H5">
        <f t="shared" si="1"/>
        <v>0</v>
      </c>
      <c r="I5">
        <f t="shared" si="2"/>
        <v>0</v>
      </c>
      <c r="J5">
        <f>IF(F5=1,F5*5,0)</f>
        <v>0</v>
      </c>
      <c r="K5" s="16">
        <f>Exploitation!D91</f>
        <v>-5</v>
      </c>
      <c r="L5">
        <f t="shared" si="3"/>
        <v>0</v>
      </c>
    </row>
    <row r="6" spans="1:12" ht="12.75">
      <c r="A6" s="165"/>
      <c r="B6" s="342" t="s">
        <v>160</v>
      </c>
      <c r="C6" s="86"/>
      <c r="D6" s="86"/>
      <c r="E6" s="43"/>
      <c r="F6" s="82">
        <f>IF(Exploitation!C92="","",1)</f>
      </c>
      <c r="G6">
        <f t="shared" si="0"/>
        <v>0</v>
      </c>
      <c r="H6">
        <f t="shared" si="1"/>
        <v>0</v>
      </c>
      <c r="I6">
        <f t="shared" si="2"/>
        <v>0</v>
      </c>
      <c r="J6">
        <f>IF(F6=1,F6*6,0)</f>
        <v>0</v>
      </c>
      <c r="K6" s="16">
        <f>Exploitation!D92</f>
        <v>-6</v>
      </c>
      <c r="L6">
        <f t="shared" si="3"/>
        <v>0</v>
      </c>
    </row>
    <row r="7" spans="1:14" ht="13.5" thickBot="1">
      <c r="A7" s="166"/>
      <c r="B7" s="343" t="s">
        <v>161</v>
      </c>
      <c r="C7" s="87"/>
      <c r="D7" s="86"/>
      <c r="E7" s="43"/>
      <c r="F7" s="82">
        <f>IF(Exploitation!C93="","",1)</f>
      </c>
      <c r="G7">
        <f t="shared" si="0"/>
        <v>0</v>
      </c>
      <c r="H7">
        <f t="shared" si="1"/>
        <v>0</v>
      </c>
      <c r="I7">
        <f t="shared" si="2"/>
        <v>0</v>
      </c>
      <c r="J7">
        <f>IF(F7=1,F7*10,0)</f>
        <v>0</v>
      </c>
      <c r="K7" s="16">
        <f>Exploitation!D93</f>
        <v>-10</v>
      </c>
      <c r="L7">
        <f t="shared" si="3"/>
        <v>0</v>
      </c>
      <c r="N7">
        <f>SUM(G1:J7)</f>
        <v>0</v>
      </c>
    </row>
    <row r="8" spans="1:13" ht="12.75">
      <c r="A8" s="150" t="s">
        <v>253</v>
      </c>
      <c r="B8" s="317" t="s">
        <v>236</v>
      </c>
      <c r="C8" s="58">
        <f>IF(Exploitation!C12="","",1)</f>
      </c>
      <c r="D8" s="60"/>
      <c r="E8" s="59"/>
      <c r="F8" s="61"/>
      <c r="G8">
        <f t="shared" si="0"/>
        <v>0</v>
      </c>
      <c r="H8">
        <f t="shared" si="1"/>
        <v>0</v>
      </c>
      <c r="I8">
        <f t="shared" si="2"/>
        <v>0</v>
      </c>
      <c r="J8">
        <f>IF(F8=1,F8*4,0)</f>
        <v>0</v>
      </c>
      <c r="K8" s="16">
        <f>Exploitation!D12</f>
        <v>1</v>
      </c>
      <c r="L8">
        <f t="shared" si="3"/>
        <v>0</v>
      </c>
      <c r="M8">
        <f>MAX(K8:K11)</f>
        <v>4</v>
      </c>
    </row>
    <row r="9" spans="1:12" ht="12.75">
      <c r="A9" s="152"/>
      <c r="B9" s="318" t="s">
        <v>237</v>
      </c>
      <c r="C9" s="58"/>
      <c r="D9" s="60">
        <f>IF(Exploitation!C13="","",1)</f>
      </c>
      <c r="E9" s="59"/>
      <c r="F9" s="61"/>
      <c r="G9">
        <f t="shared" si="0"/>
        <v>0</v>
      </c>
      <c r="H9">
        <f t="shared" si="1"/>
        <v>0</v>
      </c>
      <c r="I9">
        <f aca="true" t="shared" si="4" ref="I9:I65">IF(E9=1,E9*3,0)</f>
        <v>0</v>
      </c>
      <c r="J9">
        <f aca="true" t="shared" si="5" ref="J9:J65">IF(F9=1,F9*4,0)</f>
        <v>0</v>
      </c>
      <c r="K9" s="16">
        <f>Exploitation!D13</f>
        <v>2</v>
      </c>
      <c r="L9">
        <f t="shared" si="3"/>
        <v>0</v>
      </c>
    </row>
    <row r="10" spans="1:12" ht="12.75">
      <c r="A10" s="152"/>
      <c r="B10" s="319" t="s">
        <v>162</v>
      </c>
      <c r="C10" s="58"/>
      <c r="D10" s="60"/>
      <c r="E10" s="59">
        <f>IF(Exploitation!C14="","",1)</f>
      </c>
      <c r="F10" s="61"/>
      <c r="G10">
        <f aca="true" t="shared" si="6" ref="G10:G65">IF(C10=1,C10,0)</f>
        <v>0</v>
      </c>
      <c r="H10">
        <f aca="true" t="shared" si="7" ref="H10:H65">IF(D10=1,D10*(2),0)</f>
        <v>0</v>
      </c>
      <c r="I10">
        <f t="shared" si="4"/>
        <v>0</v>
      </c>
      <c r="J10">
        <f t="shared" si="5"/>
        <v>0</v>
      </c>
      <c r="K10" s="16">
        <f>Exploitation!D14</f>
        <v>3</v>
      </c>
      <c r="L10">
        <f aca="true" t="shared" si="8" ref="L10:L56">SUM(C10:F10)*K10</f>
        <v>0</v>
      </c>
    </row>
    <row r="11" spans="1:12" ht="13.5" thickBot="1">
      <c r="A11" s="159"/>
      <c r="B11" s="320" t="s">
        <v>163</v>
      </c>
      <c r="C11" s="58"/>
      <c r="D11" s="60"/>
      <c r="E11" s="59"/>
      <c r="F11" s="61">
        <f>IF(Exploitation!C15="","",1)</f>
      </c>
      <c r="G11">
        <f t="shared" si="6"/>
        <v>0</v>
      </c>
      <c r="H11">
        <f t="shared" si="7"/>
        <v>0</v>
      </c>
      <c r="I11">
        <f t="shared" si="4"/>
        <v>0</v>
      </c>
      <c r="J11">
        <f t="shared" si="5"/>
        <v>0</v>
      </c>
      <c r="K11" s="16">
        <f>Exploitation!D15</f>
        <v>4</v>
      </c>
      <c r="L11">
        <f t="shared" si="8"/>
        <v>0</v>
      </c>
    </row>
    <row r="12" spans="1:13" ht="12.75">
      <c r="A12" s="151" t="s">
        <v>247</v>
      </c>
      <c r="B12" s="321" t="s">
        <v>248</v>
      </c>
      <c r="C12" s="58">
        <f>IF(Exploitation!C16="","",1)</f>
      </c>
      <c r="D12" s="60"/>
      <c r="E12" s="59"/>
      <c r="F12" s="61"/>
      <c r="G12">
        <f t="shared" si="6"/>
        <v>0</v>
      </c>
      <c r="H12">
        <f t="shared" si="7"/>
        <v>0</v>
      </c>
      <c r="I12">
        <f t="shared" si="4"/>
        <v>0</v>
      </c>
      <c r="J12">
        <f t="shared" si="5"/>
        <v>0</v>
      </c>
      <c r="K12" s="16">
        <f>Exploitation!D16</f>
        <v>1</v>
      </c>
      <c r="L12">
        <f t="shared" si="8"/>
        <v>0</v>
      </c>
      <c r="M12">
        <f>MAX(K12:K15)</f>
        <v>4</v>
      </c>
    </row>
    <row r="13" spans="1:12" ht="12.75">
      <c r="A13" s="152" t="s">
        <v>312</v>
      </c>
      <c r="B13" s="318" t="s">
        <v>249</v>
      </c>
      <c r="C13" s="58"/>
      <c r="D13" s="60">
        <f>IF(Exploitation!C17="","",1)</f>
      </c>
      <c r="E13" s="59"/>
      <c r="F13" s="61"/>
      <c r="G13">
        <f t="shared" si="6"/>
        <v>0</v>
      </c>
      <c r="H13">
        <f t="shared" si="7"/>
        <v>0</v>
      </c>
      <c r="I13">
        <f t="shared" si="4"/>
        <v>0</v>
      </c>
      <c r="J13">
        <f t="shared" si="5"/>
        <v>0</v>
      </c>
      <c r="K13" s="16">
        <f>Exploitation!D17</f>
        <v>2</v>
      </c>
      <c r="L13">
        <f t="shared" si="8"/>
        <v>0</v>
      </c>
    </row>
    <row r="14" spans="1:12" ht="12.75">
      <c r="A14" s="152"/>
      <c r="B14" s="322" t="s">
        <v>250</v>
      </c>
      <c r="C14" s="58"/>
      <c r="D14" s="60"/>
      <c r="E14" s="59">
        <f>IF(Exploitation!C18="","",1)</f>
      </c>
      <c r="F14" s="61"/>
      <c r="G14">
        <f t="shared" si="6"/>
        <v>0</v>
      </c>
      <c r="H14">
        <f t="shared" si="7"/>
        <v>0</v>
      </c>
      <c r="I14">
        <f t="shared" si="4"/>
        <v>0</v>
      </c>
      <c r="J14">
        <f t="shared" si="5"/>
        <v>0</v>
      </c>
      <c r="K14" s="16">
        <f>Exploitation!D18</f>
        <v>3</v>
      </c>
      <c r="L14">
        <f t="shared" si="8"/>
        <v>0</v>
      </c>
    </row>
    <row r="15" spans="1:12" ht="13.5" thickBot="1">
      <c r="A15" s="160"/>
      <c r="B15" s="320" t="s">
        <v>251</v>
      </c>
      <c r="C15" s="58"/>
      <c r="D15" s="60"/>
      <c r="E15" s="59"/>
      <c r="F15" s="61">
        <f>IF(Exploitation!C19="","",1)</f>
      </c>
      <c r="G15">
        <f t="shared" si="6"/>
        <v>0</v>
      </c>
      <c r="H15">
        <f t="shared" si="7"/>
        <v>0</v>
      </c>
      <c r="I15">
        <f t="shared" si="4"/>
        <v>0</v>
      </c>
      <c r="J15">
        <f t="shared" si="5"/>
        <v>0</v>
      </c>
      <c r="K15" s="16">
        <f>Exploitation!D19</f>
        <v>4</v>
      </c>
      <c r="L15">
        <f t="shared" si="8"/>
        <v>0</v>
      </c>
    </row>
    <row r="16" spans="1:13" ht="12.75">
      <c r="A16" s="151" t="s">
        <v>164</v>
      </c>
      <c r="B16" s="323" t="s">
        <v>252</v>
      </c>
      <c r="C16" s="58">
        <f>IF(Exploitation!C20="","",1)</f>
      </c>
      <c r="D16" s="60"/>
      <c r="E16" s="59"/>
      <c r="F16" s="61"/>
      <c r="G16">
        <f t="shared" si="6"/>
        <v>0</v>
      </c>
      <c r="H16">
        <f t="shared" si="7"/>
        <v>0</v>
      </c>
      <c r="I16">
        <f t="shared" si="4"/>
        <v>0</v>
      </c>
      <c r="J16">
        <f t="shared" si="5"/>
        <v>0</v>
      </c>
      <c r="K16" s="16">
        <f>Exploitation!D20</f>
        <v>1</v>
      </c>
      <c r="L16">
        <f t="shared" si="8"/>
        <v>0</v>
      </c>
      <c r="M16">
        <f>MAX(K16:K24)</f>
        <v>4</v>
      </c>
    </row>
    <row r="17" spans="1:12" ht="12.75">
      <c r="A17" s="309" t="s">
        <v>310</v>
      </c>
      <c r="B17" s="318" t="s">
        <v>63</v>
      </c>
      <c r="C17" s="58"/>
      <c r="D17" s="60">
        <f>IF(Exploitation!C21="","",1)</f>
      </c>
      <c r="E17" s="59"/>
      <c r="F17" s="61"/>
      <c r="G17">
        <f t="shared" si="6"/>
        <v>0</v>
      </c>
      <c r="H17">
        <f t="shared" si="7"/>
        <v>0</v>
      </c>
      <c r="I17">
        <f t="shared" si="4"/>
        <v>0</v>
      </c>
      <c r="J17">
        <f t="shared" si="5"/>
        <v>0</v>
      </c>
      <c r="K17" s="16">
        <v>3</v>
      </c>
      <c r="L17">
        <f t="shared" si="8"/>
        <v>0</v>
      </c>
    </row>
    <row r="18" spans="1:12" ht="12.75">
      <c r="A18" s="309" t="s">
        <v>311</v>
      </c>
      <c r="B18" s="322" t="s">
        <v>64</v>
      </c>
      <c r="C18" s="58"/>
      <c r="D18" s="60"/>
      <c r="E18" s="59">
        <f>IF(Exploitation!C22="","",1)</f>
      </c>
      <c r="F18" s="78"/>
      <c r="G18">
        <f t="shared" si="6"/>
        <v>0</v>
      </c>
      <c r="H18">
        <f t="shared" si="7"/>
        <v>0</v>
      </c>
      <c r="I18">
        <f t="shared" si="4"/>
        <v>0</v>
      </c>
      <c r="J18">
        <f t="shared" si="5"/>
        <v>0</v>
      </c>
      <c r="K18" s="16">
        <f>Exploitation!D22</f>
        <v>3</v>
      </c>
      <c r="L18">
        <f t="shared" si="8"/>
        <v>0</v>
      </c>
    </row>
    <row r="19" spans="1:12" ht="12.75">
      <c r="A19" s="152"/>
      <c r="B19" s="324" t="s">
        <v>65</v>
      </c>
      <c r="C19" s="58"/>
      <c r="D19" s="60"/>
      <c r="E19" s="59"/>
      <c r="F19" s="61">
        <f>IF(Exploitation!C23="","",1)</f>
      </c>
      <c r="G19">
        <f>IF(C19=1,C19,0)</f>
        <v>0</v>
      </c>
      <c r="H19">
        <f>IF(D19=1,D19*(2),0)</f>
        <v>0</v>
      </c>
      <c r="I19">
        <f>IF(E19=1,E19*3,0)</f>
        <v>0</v>
      </c>
      <c r="J19">
        <f>IF(F19=1,F19*4,0)</f>
        <v>0</v>
      </c>
      <c r="K19" s="16">
        <f>Exploitation!D23</f>
        <v>4</v>
      </c>
      <c r="L19">
        <f t="shared" si="8"/>
        <v>0</v>
      </c>
    </row>
    <row r="20" spans="1:12" ht="12.75">
      <c r="A20" s="152"/>
      <c r="B20" s="322" t="s">
        <v>66</v>
      </c>
      <c r="C20" s="58"/>
      <c r="D20" s="60"/>
      <c r="E20" s="59">
        <f>IF(Exploitation!C24="","",1)</f>
      </c>
      <c r="F20" s="61"/>
      <c r="G20">
        <f>IF(C20=1,C20,0)</f>
        <v>0</v>
      </c>
      <c r="H20">
        <f>IF(D20=1,D20*(2),0)</f>
        <v>0</v>
      </c>
      <c r="I20">
        <f>IF(E20=1,E20*3,0)</f>
        <v>0</v>
      </c>
      <c r="J20">
        <f>IF(F20=1,F20*4,0)</f>
        <v>0</v>
      </c>
      <c r="K20" s="16">
        <f>Exploitation!D24</f>
        <v>3</v>
      </c>
      <c r="L20">
        <f t="shared" si="8"/>
        <v>0</v>
      </c>
    </row>
    <row r="21" spans="1:12" ht="12.75">
      <c r="A21" s="152"/>
      <c r="B21" s="325" t="s">
        <v>165</v>
      </c>
      <c r="C21" s="58">
        <f>IF(Exploitation!C25="","",1)</f>
      </c>
      <c r="D21" s="60"/>
      <c r="E21" s="59"/>
      <c r="F21" s="61"/>
      <c r="G21">
        <f>IF(C21=1,C21,0)</f>
        <v>0</v>
      </c>
      <c r="H21">
        <f>IF(D21=1,D21*(2),0)</f>
        <v>0</v>
      </c>
      <c r="I21">
        <f>IF(E21=1,E21*3,0)</f>
        <v>0</v>
      </c>
      <c r="J21">
        <f>IF(F21=1,F21*4,0)</f>
        <v>0</v>
      </c>
      <c r="K21" s="16">
        <f>Exploitation!D25</f>
        <v>1</v>
      </c>
      <c r="L21">
        <f t="shared" si="8"/>
        <v>0</v>
      </c>
    </row>
    <row r="22" spans="1:12" ht="12.75">
      <c r="A22" s="152"/>
      <c r="B22" s="318" t="s">
        <v>166</v>
      </c>
      <c r="C22" s="58"/>
      <c r="D22" s="60">
        <f>IF(Exploitation!C26="","",1)</f>
      </c>
      <c r="E22" s="59"/>
      <c r="F22" s="61"/>
      <c r="G22">
        <f t="shared" si="6"/>
        <v>0</v>
      </c>
      <c r="H22">
        <f t="shared" si="7"/>
        <v>0</v>
      </c>
      <c r="I22">
        <f t="shared" si="4"/>
        <v>0</v>
      </c>
      <c r="J22">
        <f t="shared" si="5"/>
        <v>0</v>
      </c>
      <c r="K22" s="16">
        <f>Exploitation!D26</f>
        <v>2</v>
      </c>
      <c r="L22">
        <f t="shared" si="8"/>
        <v>0</v>
      </c>
    </row>
    <row r="23" spans="1:12" ht="12.75">
      <c r="A23" s="152"/>
      <c r="B23" s="322" t="s">
        <v>295</v>
      </c>
      <c r="C23" s="58"/>
      <c r="D23" s="76"/>
      <c r="E23" s="59">
        <f>IF(Exploitation!C27="","",1)</f>
      </c>
      <c r="F23" s="61"/>
      <c r="G23">
        <f t="shared" si="6"/>
        <v>0</v>
      </c>
      <c r="H23">
        <f>IF(D23=1,D23*(2),0)</f>
        <v>0</v>
      </c>
      <c r="I23">
        <f>IF(E23=1,E23*3,0)</f>
        <v>0</v>
      </c>
      <c r="J23">
        <f t="shared" si="5"/>
        <v>0</v>
      </c>
      <c r="K23" s="16">
        <f>Exploitation!D27</f>
        <v>3</v>
      </c>
      <c r="L23">
        <f t="shared" si="8"/>
        <v>0</v>
      </c>
    </row>
    <row r="24" spans="1:12" ht="13.5" thickBot="1">
      <c r="A24" s="159"/>
      <c r="B24" s="326" t="s">
        <v>296</v>
      </c>
      <c r="C24" s="58"/>
      <c r="D24" s="60"/>
      <c r="E24" s="59"/>
      <c r="F24" s="61">
        <f>IF(Exploitation!C28="","",1)</f>
      </c>
      <c r="G24">
        <f t="shared" si="6"/>
        <v>0</v>
      </c>
      <c r="H24">
        <f t="shared" si="7"/>
        <v>0</v>
      </c>
      <c r="I24">
        <f t="shared" si="4"/>
        <v>0</v>
      </c>
      <c r="J24">
        <f t="shared" si="5"/>
        <v>0</v>
      </c>
      <c r="K24" s="16">
        <f>Exploitation!D28</f>
        <v>4</v>
      </c>
      <c r="L24">
        <f t="shared" si="8"/>
        <v>0</v>
      </c>
    </row>
    <row r="25" spans="1:13" ht="12.75">
      <c r="A25" s="151" t="s">
        <v>217</v>
      </c>
      <c r="B25" s="327" t="s">
        <v>175</v>
      </c>
      <c r="C25" s="58">
        <f>IF(Exploitation!C29="","",1)</f>
      </c>
      <c r="D25" s="60"/>
      <c r="E25" s="59"/>
      <c r="F25" s="61">
        <f>IF(Exploitation!C28="","",1)</f>
      </c>
      <c r="G25">
        <f t="shared" si="6"/>
        <v>0</v>
      </c>
      <c r="H25">
        <f t="shared" si="7"/>
        <v>0</v>
      </c>
      <c r="I25">
        <f t="shared" si="4"/>
        <v>0</v>
      </c>
      <c r="J25">
        <f t="shared" si="5"/>
        <v>0</v>
      </c>
      <c r="K25" s="16">
        <f>Exploitation!D29</f>
        <v>1</v>
      </c>
      <c r="L25">
        <f t="shared" si="8"/>
        <v>0</v>
      </c>
      <c r="M25">
        <f>MAX(K25:K29)</f>
        <v>4</v>
      </c>
    </row>
    <row r="26" spans="1:12" ht="12.75">
      <c r="A26" s="148" t="s">
        <v>171</v>
      </c>
      <c r="B26" s="318" t="s">
        <v>176</v>
      </c>
      <c r="C26" s="58"/>
      <c r="D26" s="60">
        <f>IF(Exploitation!C30="","",1)</f>
      </c>
      <c r="E26" s="59"/>
      <c r="F26" s="61"/>
      <c r="G26">
        <f t="shared" si="6"/>
        <v>0</v>
      </c>
      <c r="H26">
        <f t="shared" si="7"/>
        <v>0</v>
      </c>
      <c r="I26">
        <f t="shared" si="4"/>
        <v>0</v>
      </c>
      <c r="J26">
        <f t="shared" si="5"/>
        <v>0</v>
      </c>
      <c r="K26" s="16">
        <f>Exploitation!D30</f>
        <v>2</v>
      </c>
      <c r="L26">
        <f t="shared" si="8"/>
        <v>0</v>
      </c>
    </row>
    <row r="27" spans="1:12" ht="12.75">
      <c r="A27" s="148" t="s">
        <v>172</v>
      </c>
      <c r="B27" s="318" t="s">
        <v>177</v>
      </c>
      <c r="C27" s="58"/>
      <c r="D27" s="60">
        <f>IF(Exploitation!C31="","",1)</f>
      </c>
      <c r="E27" s="59"/>
      <c r="F27" s="61"/>
      <c r="G27">
        <f t="shared" si="6"/>
        <v>0</v>
      </c>
      <c r="H27">
        <f t="shared" si="7"/>
        <v>0</v>
      </c>
      <c r="I27">
        <f t="shared" si="4"/>
        <v>0</v>
      </c>
      <c r="J27">
        <f t="shared" si="5"/>
        <v>0</v>
      </c>
      <c r="K27" s="16">
        <f>Exploitation!D31</f>
        <v>2</v>
      </c>
      <c r="L27">
        <f t="shared" si="8"/>
        <v>0</v>
      </c>
    </row>
    <row r="28" spans="1:12" ht="12.75">
      <c r="A28" s="148" t="s">
        <v>173</v>
      </c>
      <c r="B28" s="328" t="s">
        <v>178</v>
      </c>
      <c r="C28" s="58"/>
      <c r="D28" s="60"/>
      <c r="E28" s="59">
        <f>IF(Exploitation!C32="","",1)</f>
      </c>
      <c r="F28" s="61"/>
      <c r="G28">
        <f t="shared" si="6"/>
        <v>0</v>
      </c>
      <c r="H28">
        <f t="shared" si="7"/>
        <v>0</v>
      </c>
      <c r="I28">
        <f t="shared" si="4"/>
        <v>0</v>
      </c>
      <c r="J28">
        <f t="shared" si="5"/>
        <v>0</v>
      </c>
      <c r="K28" s="16">
        <v>3</v>
      </c>
      <c r="L28">
        <f t="shared" si="8"/>
        <v>0</v>
      </c>
    </row>
    <row r="29" spans="1:12" ht="13.5" thickBot="1">
      <c r="A29" s="149" t="s">
        <v>174</v>
      </c>
      <c r="B29" s="320" t="s">
        <v>179</v>
      </c>
      <c r="C29" s="58"/>
      <c r="D29" s="60"/>
      <c r="E29" s="59"/>
      <c r="F29" s="61">
        <f>IF(Exploitation!C33="","",1)</f>
      </c>
      <c r="G29">
        <f t="shared" si="6"/>
        <v>0</v>
      </c>
      <c r="H29">
        <f t="shared" si="7"/>
        <v>0</v>
      </c>
      <c r="I29">
        <f t="shared" si="4"/>
        <v>0</v>
      </c>
      <c r="J29">
        <f t="shared" si="5"/>
        <v>0</v>
      </c>
      <c r="K29" s="16">
        <f>Exploitation!D33</f>
        <v>4</v>
      </c>
      <c r="L29">
        <f t="shared" si="8"/>
        <v>0</v>
      </c>
    </row>
    <row r="30" spans="1:13" ht="12.75">
      <c r="A30" s="150" t="s">
        <v>218</v>
      </c>
      <c r="B30" s="329" t="s">
        <v>180</v>
      </c>
      <c r="C30" s="58">
        <f>IF(Exploitation!C34="","",1)</f>
      </c>
      <c r="D30" s="60"/>
      <c r="E30" s="59"/>
      <c r="F30" s="61"/>
      <c r="G30">
        <f t="shared" si="6"/>
        <v>0</v>
      </c>
      <c r="H30">
        <f t="shared" si="7"/>
        <v>0</v>
      </c>
      <c r="I30">
        <f t="shared" si="4"/>
        <v>0</v>
      </c>
      <c r="J30">
        <f t="shared" si="5"/>
        <v>0</v>
      </c>
      <c r="K30" s="16">
        <f>Exploitation!D34</f>
        <v>1</v>
      </c>
      <c r="L30">
        <f t="shared" si="8"/>
        <v>0</v>
      </c>
      <c r="M30">
        <f>MAX(K30:K33)</f>
        <v>4</v>
      </c>
    </row>
    <row r="31" spans="1:12" ht="12.75">
      <c r="A31" s="152"/>
      <c r="B31" s="318" t="s">
        <v>181</v>
      </c>
      <c r="C31" s="58"/>
      <c r="D31" s="60">
        <f>IF(Exploitation!C35="","",1)</f>
      </c>
      <c r="E31" s="59"/>
      <c r="F31" s="61"/>
      <c r="G31">
        <f t="shared" si="6"/>
        <v>0</v>
      </c>
      <c r="H31">
        <f t="shared" si="7"/>
        <v>0</v>
      </c>
      <c r="I31">
        <f t="shared" si="4"/>
        <v>0</v>
      </c>
      <c r="J31">
        <f t="shared" si="5"/>
        <v>0</v>
      </c>
      <c r="K31" s="16">
        <f>Exploitation!D35</f>
        <v>2</v>
      </c>
      <c r="L31">
        <f t="shared" si="8"/>
        <v>0</v>
      </c>
    </row>
    <row r="32" spans="1:12" ht="12.75">
      <c r="A32" s="152"/>
      <c r="B32" s="322" t="s">
        <v>182</v>
      </c>
      <c r="C32" s="58"/>
      <c r="D32" s="60"/>
      <c r="E32" s="59">
        <f>IF(Exploitation!C36="","",1)</f>
      </c>
      <c r="F32" s="61"/>
      <c r="G32">
        <f t="shared" si="6"/>
        <v>0</v>
      </c>
      <c r="H32">
        <f t="shared" si="7"/>
        <v>0</v>
      </c>
      <c r="I32">
        <f t="shared" si="4"/>
        <v>0</v>
      </c>
      <c r="J32">
        <f t="shared" si="5"/>
        <v>0</v>
      </c>
      <c r="K32" s="16">
        <f>Exploitation!D36</f>
        <v>3</v>
      </c>
      <c r="L32">
        <f t="shared" si="8"/>
        <v>0</v>
      </c>
    </row>
    <row r="33" spans="1:12" ht="13.5" thickBot="1">
      <c r="A33" s="159"/>
      <c r="B33" s="320" t="s">
        <v>183</v>
      </c>
      <c r="C33" s="58"/>
      <c r="D33" s="60"/>
      <c r="E33" s="59"/>
      <c r="F33" s="61">
        <f>IF(Exploitation!C37="","",1)</f>
      </c>
      <c r="G33">
        <f t="shared" si="6"/>
        <v>0</v>
      </c>
      <c r="H33">
        <f t="shared" si="7"/>
        <v>0</v>
      </c>
      <c r="I33">
        <f t="shared" si="4"/>
        <v>0</v>
      </c>
      <c r="J33">
        <f t="shared" si="5"/>
        <v>0</v>
      </c>
      <c r="K33" s="16">
        <f>Exploitation!D37</f>
        <v>4</v>
      </c>
      <c r="L33">
        <f t="shared" si="8"/>
        <v>0</v>
      </c>
    </row>
    <row r="34" spans="1:13" ht="12.75">
      <c r="A34" s="150" t="s">
        <v>198</v>
      </c>
      <c r="B34" s="327" t="s">
        <v>184</v>
      </c>
      <c r="C34" s="58">
        <f>IF(Exploitation!C38="","",1)</f>
      </c>
      <c r="D34" s="60"/>
      <c r="E34" s="59"/>
      <c r="F34" s="61"/>
      <c r="G34">
        <f t="shared" si="6"/>
        <v>0</v>
      </c>
      <c r="H34">
        <f t="shared" si="7"/>
        <v>0</v>
      </c>
      <c r="I34">
        <f t="shared" si="4"/>
        <v>0</v>
      </c>
      <c r="J34">
        <f t="shared" si="5"/>
        <v>0</v>
      </c>
      <c r="K34" s="16">
        <f>Exploitation!D38</f>
        <v>1</v>
      </c>
      <c r="L34">
        <f t="shared" si="8"/>
        <v>0</v>
      </c>
      <c r="M34">
        <f>MAX(K34:K37)</f>
        <v>4</v>
      </c>
    </row>
    <row r="35" spans="1:12" ht="12.75">
      <c r="A35" s="152" t="s">
        <v>268</v>
      </c>
      <c r="B35" s="318" t="s">
        <v>185</v>
      </c>
      <c r="C35" s="58"/>
      <c r="D35" s="60">
        <f>IF(Exploitation!C39="","",1)</f>
      </c>
      <c r="E35" s="59"/>
      <c r="F35" s="61"/>
      <c r="G35">
        <f t="shared" si="6"/>
        <v>0</v>
      </c>
      <c r="H35">
        <f t="shared" si="7"/>
        <v>0</v>
      </c>
      <c r="I35">
        <f t="shared" si="4"/>
        <v>0</v>
      </c>
      <c r="J35">
        <f t="shared" si="5"/>
        <v>0</v>
      </c>
      <c r="K35" s="16">
        <f>Exploitation!D39</f>
        <v>2</v>
      </c>
      <c r="L35">
        <f t="shared" si="8"/>
        <v>0</v>
      </c>
    </row>
    <row r="36" spans="1:12" ht="12.75">
      <c r="A36" s="152"/>
      <c r="B36" s="328" t="s">
        <v>186</v>
      </c>
      <c r="C36" s="58"/>
      <c r="D36" s="60"/>
      <c r="E36" s="59">
        <f>IF(Exploitation!C40="","",1)</f>
      </c>
      <c r="F36" s="61"/>
      <c r="G36">
        <f t="shared" si="6"/>
        <v>0</v>
      </c>
      <c r="H36">
        <f t="shared" si="7"/>
        <v>0</v>
      </c>
      <c r="I36">
        <f t="shared" si="4"/>
        <v>0</v>
      </c>
      <c r="J36">
        <f t="shared" si="5"/>
        <v>0</v>
      </c>
      <c r="K36" s="16">
        <f>Exploitation!D40</f>
        <v>3</v>
      </c>
      <c r="L36">
        <f t="shared" si="8"/>
        <v>0</v>
      </c>
    </row>
    <row r="37" spans="1:12" ht="13.5" thickBot="1">
      <c r="A37" s="152"/>
      <c r="B37" s="320" t="s">
        <v>187</v>
      </c>
      <c r="C37" s="58"/>
      <c r="D37" s="60"/>
      <c r="E37" s="59"/>
      <c r="F37" s="61">
        <f>IF(Exploitation!C41="","",1)</f>
      </c>
      <c r="G37">
        <f t="shared" si="6"/>
        <v>0</v>
      </c>
      <c r="H37">
        <f t="shared" si="7"/>
        <v>0</v>
      </c>
      <c r="I37">
        <f t="shared" si="4"/>
        <v>0</v>
      </c>
      <c r="J37">
        <f t="shared" si="5"/>
        <v>0</v>
      </c>
      <c r="K37" s="16">
        <f>Exploitation!D41</f>
        <v>4</v>
      </c>
      <c r="L37">
        <f t="shared" si="8"/>
        <v>0</v>
      </c>
    </row>
    <row r="38" spans="1:13" ht="12.75">
      <c r="A38" s="305" t="s">
        <v>269</v>
      </c>
      <c r="B38" s="330" t="s">
        <v>340</v>
      </c>
      <c r="C38" s="58">
        <f>IF(Exploitation!C42="","",1)</f>
      </c>
      <c r="D38" s="60"/>
      <c r="E38" s="59"/>
      <c r="F38" s="61"/>
      <c r="G38">
        <f t="shared" si="6"/>
        <v>0</v>
      </c>
      <c r="H38">
        <f t="shared" si="7"/>
        <v>0</v>
      </c>
      <c r="I38">
        <f t="shared" si="4"/>
        <v>0</v>
      </c>
      <c r="J38">
        <f t="shared" si="5"/>
        <v>0</v>
      </c>
      <c r="K38" s="16">
        <f>Exploitation!D42</f>
        <v>1</v>
      </c>
      <c r="L38">
        <f t="shared" si="8"/>
        <v>0</v>
      </c>
      <c r="M38">
        <f>MAX(K38:K44)</f>
        <v>4</v>
      </c>
    </row>
    <row r="39" spans="1:12" ht="12.75">
      <c r="A39" s="306" t="s">
        <v>277</v>
      </c>
      <c r="B39" s="331" t="s">
        <v>294</v>
      </c>
      <c r="C39" s="58"/>
      <c r="D39" s="60">
        <f>IF(Exploitation!C43="","",1)</f>
      </c>
      <c r="E39" s="59"/>
      <c r="F39" s="61"/>
      <c r="G39">
        <f t="shared" si="6"/>
        <v>0</v>
      </c>
      <c r="H39">
        <f t="shared" si="7"/>
        <v>0</v>
      </c>
      <c r="I39">
        <f t="shared" si="4"/>
        <v>0</v>
      </c>
      <c r="J39">
        <f t="shared" si="5"/>
        <v>0</v>
      </c>
      <c r="K39" s="16">
        <f>Exploitation!D43</f>
        <v>2</v>
      </c>
      <c r="L39">
        <f t="shared" si="8"/>
        <v>0</v>
      </c>
    </row>
    <row r="40" spans="1:12" ht="12.75">
      <c r="A40" s="306"/>
      <c r="B40" s="332" t="s">
        <v>329</v>
      </c>
      <c r="C40" s="58"/>
      <c r="D40" s="60"/>
      <c r="E40" s="59">
        <f>IF(Exploitation!C44="","",1)</f>
      </c>
      <c r="F40" s="61"/>
      <c r="G40">
        <f t="shared" si="6"/>
        <v>0</v>
      </c>
      <c r="H40">
        <f t="shared" si="7"/>
        <v>0</v>
      </c>
      <c r="I40">
        <f t="shared" si="4"/>
        <v>0</v>
      </c>
      <c r="J40">
        <f t="shared" si="5"/>
        <v>0</v>
      </c>
      <c r="K40" s="16">
        <v>3</v>
      </c>
      <c r="L40">
        <f t="shared" si="8"/>
        <v>0</v>
      </c>
    </row>
    <row r="41" spans="1:12" ht="12.75">
      <c r="A41" s="307" t="s">
        <v>334</v>
      </c>
      <c r="B41" s="333" t="s">
        <v>328</v>
      </c>
      <c r="C41" s="58"/>
      <c r="D41" s="60"/>
      <c r="E41" s="59"/>
      <c r="F41" s="61">
        <f>IF(Exploitation!C45="","",1)</f>
      </c>
      <c r="G41">
        <f t="shared" si="6"/>
        <v>0</v>
      </c>
      <c r="H41">
        <f t="shared" si="7"/>
        <v>0</v>
      </c>
      <c r="I41">
        <f t="shared" si="4"/>
        <v>0</v>
      </c>
      <c r="J41">
        <f t="shared" si="5"/>
        <v>0</v>
      </c>
      <c r="K41" s="16">
        <f>Exploitation!D45</f>
        <v>4</v>
      </c>
      <c r="L41">
        <f t="shared" si="8"/>
        <v>0</v>
      </c>
    </row>
    <row r="42" spans="1:12" ht="12.75">
      <c r="A42" s="308" t="s">
        <v>332</v>
      </c>
      <c r="B42" s="332" t="s">
        <v>330</v>
      </c>
      <c r="C42" s="58"/>
      <c r="D42" s="60"/>
      <c r="E42" s="59">
        <f>IF(Exploitation!C46="","",1)</f>
      </c>
      <c r="F42" s="61"/>
      <c r="G42">
        <f t="shared" si="6"/>
        <v>0</v>
      </c>
      <c r="H42">
        <f t="shared" si="7"/>
        <v>0</v>
      </c>
      <c r="I42">
        <f t="shared" si="4"/>
        <v>0</v>
      </c>
      <c r="J42">
        <f t="shared" si="5"/>
        <v>0</v>
      </c>
      <c r="K42" s="16">
        <v>4</v>
      </c>
      <c r="L42">
        <f t="shared" si="8"/>
        <v>0</v>
      </c>
    </row>
    <row r="43" spans="1:12" ht="12.75">
      <c r="A43" s="307" t="s">
        <v>337</v>
      </c>
      <c r="B43" s="331" t="s">
        <v>331</v>
      </c>
      <c r="C43" s="58"/>
      <c r="D43" s="60">
        <f>IF(Exploitation!C47="","",1)</f>
      </c>
      <c r="E43" s="59"/>
      <c r="F43" s="61"/>
      <c r="G43">
        <f t="shared" si="6"/>
        <v>0</v>
      </c>
      <c r="H43">
        <f t="shared" si="7"/>
        <v>0</v>
      </c>
      <c r="I43">
        <f t="shared" si="4"/>
        <v>0</v>
      </c>
      <c r="J43">
        <f t="shared" si="5"/>
        <v>0</v>
      </c>
      <c r="K43" s="16">
        <v>2</v>
      </c>
      <c r="L43">
        <f t="shared" si="8"/>
        <v>0</v>
      </c>
    </row>
    <row r="44" spans="1:12" ht="13.5" thickBot="1">
      <c r="A44" s="309"/>
      <c r="B44" s="334" t="s">
        <v>336</v>
      </c>
      <c r="C44" s="58">
        <f>IF(Exploitation!C48="","",1)</f>
      </c>
      <c r="D44" s="60"/>
      <c r="E44" s="59">
        <f>IF(Exploitation!C48="","",1)</f>
      </c>
      <c r="F44" s="61">
        <f>IF(Exploitation!C48="","",1)</f>
      </c>
      <c r="G44">
        <f t="shared" si="6"/>
        <v>0</v>
      </c>
      <c r="H44">
        <f t="shared" si="7"/>
        <v>0</v>
      </c>
      <c r="I44">
        <f t="shared" si="4"/>
        <v>0</v>
      </c>
      <c r="J44">
        <f t="shared" si="5"/>
        <v>0</v>
      </c>
      <c r="K44" s="16">
        <v>1</v>
      </c>
      <c r="L44">
        <f t="shared" si="8"/>
        <v>0</v>
      </c>
    </row>
    <row r="45" spans="1:13" ht="12.75">
      <c r="A45" s="150" t="s">
        <v>297</v>
      </c>
      <c r="B45" s="327" t="s">
        <v>188</v>
      </c>
      <c r="C45" s="58">
        <f>IF(Exploitation!C49="","",1)</f>
      </c>
      <c r="D45" s="60"/>
      <c r="E45" s="59"/>
      <c r="F45" s="61"/>
      <c r="G45">
        <f t="shared" si="6"/>
        <v>0</v>
      </c>
      <c r="H45">
        <f t="shared" si="7"/>
        <v>0</v>
      </c>
      <c r="I45">
        <f t="shared" si="4"/>
        <v>0</v>
      </c>
      <c r="J45">
        <f t="shared" si="5"/>
        <v>0</v>
      </c>
      <c r="K45" s="16">
        <f>Exploitation!D49</f>
        <v>1</v>
      </c>
      <c r="L45">
        <f t="shared" si="8"/>
        <v>0</v>
      </c>
      <c r="M45">
        <f>MAX(K45,K48)</f>
        <v>4</v>
      </c>
    </row>
    <row r="46" spans="1:12" ht="12.75">
      <c r="A46" s="152" t="s">
        <v>240</v>
      </c>
      <c r="B46" s="335" t="s">
        <v>189</v>
      </c>
      <c r="C46" s="58"/>
      <c r="D46" s="60">
        <f>IF(Exploitation!C50="","",1)</f>
      </c>
      <c r="E46" s="59"/>
      <c r="F46" s="61"/>
      <c r="G46">
        <f t="shared" si="6"/>
        <v>0</v>
      </c>
      <c r="H46">
        <f t="shared" si="7"/>
        <v>0</v>
      </c>
      <c r="I46">
        <f t="shared" si="4"/>
        <v>0</v>
      </c>
      <c r="J46">
        <f t="shared" si="5"/>
        <v>0</v>
      </c>
      <c r="K46" s="16">
        <f>Exploitation!D50</f>
        <v>2</v>
      </c>
      <c r="L46">
        <f t="shared" si="8"/>
        <v>0</v>
      </c>
    </row>
    <row r="47" spans="1:12" ht="12.75">
      <c r="A47" s="152" t="s">
        <v>241</v>
      </c>
      <c r="B47" s="336" t="s">
        <v>190</v>
      </c>
      <c r="C47" s="58"/>
      <c r="D47" s="60"/>
      <c r="E47" s="59">
        <f>IF(Exploitation!C51="","",1)</f>
      </c>
      <c r="F47" s="61"/>
      <c r="G47">
        <f t="shared" si="6"/>
        <v>0</v>
      </c>
      <c r="H47">
        <f t="shared" si="7"/>
        <v>0</v>
      </c>
      <c r="I47">
        <f t="shared" si="4"/>
        <v>0</v>
      </c>
      <c r="J47">
        <f t="shared" si="5"/>
        <v>0</v>
      </c>
      <c r="K47" s="16">
        <f>Exploitation!D51</f>
        <v>3</v>
      </c>
      <c r="L47">
        <f t="shared" si="8"/>
        <v>0</v>
      </c>
    </row>
    <row r="48" spans="1:12" ht="13.5" thickBot="1">
      <c r="A48" s="152"/>
      <c r="B48" s="337" t="s">
        <v>191</v>
      </c>
      <c r="C48" s="58"/>
      <c r="D48" s="60"/>
      <c r="E48" s="59"/>
      <c r="F48" s="61">
        <f>IF(Exploitation!C52="","",1)</f>
      </c>
      <c r="G48">
        <f t="shared" si="6"/>
        <v>0</v>
      </c>
      <c r="H48">
        <f t="shared" si="7"/>
        <v>0</v>
      </c>
      <c r="I48">
        <f t="shared" si="4"/>
        <v>0</v>
      </c>
      <c r="J48">
        <f t="shared" si="5"/>
        <v>0</v>
      </c>
      <c r="K48" s="16">
        <f>Exploitation!D52</f>
        <v>4</v>
      </c>
      <c r="L48">
        <f t="shared" si="8"/>
        <v>0</v>
      </c>
    </row>
    <row r="49" spans="1:13" ht="12.75">
      <c r="A49" s="150" t="s">
        <v>197</v>
      </c>
      <c r="B49" s="327" t="s">
        <v>193</v>
      </c>
      <c r="C49" s="58">
        <f>IF(Exploitation!C53="","",1)</f>
      </c>
      <c r="D49" s="60"/>
      <c r="E49" s="59"/>
      <c r="F49" s="61"/>
      <c r="G49">
        <f t="shared" si="6"/>
        <v>0</v>
      </c>
      <c r="H49">
        <f t="shared" si="7"/>
        <v>0</v>
      </c>
      <c r="I49">
        <f t="shared" si="4"/>
        <v>0</v>
      </c>
      <c r="J49">
        <f t="shared" si="5"/>
        <v>0</v>
      </c>
      <c r="K49" s="16">
        <f>Exploitation!D53</f>
        <v>1</v>
      </c>
      <c r="L49">
        <f t="shared" si="8"/>
        <v>0</v>
      </c>
      <c r="M49">
        <f>MAX(K49:K52)</f>
        <v>4</v>
      </c>
    </row>
    <row r="50" spans="1:12" ht="12.75">
      <c r="A50" s="152"/>
      <c r="B50" s="335" t="s">
        <v>194</v>
      </c>
      <c r="C50" s="58"/>
      <c r="D50" s="60">
        <f>IF(Exploitation!C54="","",1)</f>
      </c>
      <c r="E50" s="59"/>
      <c r="F50" s="61"/>
      <c r="G50">
        <f t="shared" si="6"/>
        <v>0</v>
      </c>
      <c r="H50">
        <f t="shared" si="7"/>
        <v>0</v>
      </c>
      <c r="I50">
        <f t="shared" si="4"/>
        <v>0</v>
      </c>
      <c r="J50">
        <f t="shared" si="5"/>
        <v>0</v>
      </c>
      <c r="K50" s="16">
        <f>Exploitation!D54</f>
        <v>2</v>
      </c>
      <c r="L50">
        <f t="shared" si="8"/>
        <v>0</v>
      </c>
    </row>
    <row r="51" spans="1:12" ht="12.75">
      <c r="A51" s="152"/>
      <c r="B51" s="322" t="s">
        <v>195</v>
      </c>
      <c r="C51" s="58"/>
      <c r="D51" s="60"/>
      <c r="E51" s="59">
        <f>IF(Exploitation!C55="","",1)</f>
      </c>
      <c r="F51" s="61"/>
      <c r="G51">
        <f t="shared" si="6"/>
        <v>0</v>
      </c>
      <c r="H51">
        <f t="shared" si="7"/>
        <v>0</v>
      </c>
      <c r="I51">
        <f t="shared" si="4"/>
        <v>0</v>
      </c>
      <c r="J51">
        <f t="shared" si="5"/>
        <v>0</v>
      </c>
      <c r="K51" s="16">
        <f>Exploitation!D55</f>
        <v>3</v>
      </c>
      <c r="L51">
        <f t="shared" si="8"/>
        <v>0</v>
      </c>
    </row>
    <row r="52" spans="1:12" ht="13.5" thickBot="1">
      <c r="A52" s="152"/>
      <c r="B52" s="320" t="s">
        <v>196</v>
      </c>
      <c r="C52" s="58"/>
      <c r="D52" s="60"/>
      <c r="E52" s="59"/>
      <c r="F52" s="61">
        <f>IF(Exploitation!C56="","",1)</f>
      </c>
      <c r="G52">
        <f t="shared" si="6"/>
        <v>0</v>
      </c>
      <c r="H52">
        <f t="shared" si="7"/>
        <v>0</v>
      </c>
      <c r="I52">
        <f t="shared" si="4"/>
        <v>0</v>
      </c>
      <c r="J52">
        <f t="shared" si="5"/>
        <v>0</v>
      </c>
      <c r="K52" s="16">
        <f>Exploitation!D56</f>
        <v>4</v>
      </c>
      <c r="L52">
        <f t="shared" si="8"/>
        <v>0</v>
      </c>
    </row>
    <row r="53" spans="1:13" ht="12.75">
      <c r="A53" s="81" t="s">
        <v>219</v>
      </c>
      <c r="B53" s="338" t="s">
        <v>199</v>
      </c>
      <c r="C53" s="58">
        <f>IF(Exploitation!C57="","",1)</f>
      </c>
      <c r="D53" s="60"/>
      <c r="E53" s="59"/>
      <c r="F53" s="61"/>
      <c r="G53">
        <f t="shared" si="6"/>
        <v>0</v>
      </c>
      <c r="H53">
        <f t="shared" si="7"/>
        <v>0</v>
      </c>
      <c r="I53">
        <f t="shared" si="4"/>
        <v>0</v>
      </c>
      <c r="J53">
        <f t="shared" si="5"/>
        <v>0</v>
      </c>
      <c r="K53" s="16">
        <f>Exploitation!D57</f>
        <v>1</v>
      </c>
      <c r="L53">
        <f t="shared" si="8"/>
        <v>0</v>
      </c>
      <c r="M53">
        <f>MAX(K53:K56)</f>
        <v>4</v>
      </c>
    </row>
    <row r="54" spans="1:12" ht="12.75">
      <c r="A54" s="314" t="s">
        <v>220</v>
      </c>
      <c r="B54" s="318" t="s">
        <v>200</v>
      </c>
      <c r="C54" s="58"/>
      <c r="D54" s="60">
        <f>IF(Exploitation!C58="","",1)</f>
      </c>
      <c r="E54" s="59"/>
      <c r="F54" s="61"/>
      <c r="G54">
        <f t="shared" si="6"/>
        <v>0</v>
      </c>
      <c r="H54">
        <f t="shared" si="7"/>
        <v>0</v>
      </c>
      <c r="I54">
        <f t="shared" si="4"/>
        <v>0</v>
      </c>
      <c r="J54">
        <f t="shared" si="5"/>
        <v>0</v>
      </c>
      <c r="K54" s="16">
        <f>Exploitation!D58</f>
        <v>2</v>
      </c>
      <c r="L54">
        <f t="shared" si="8"/>
        <v>0</v>
      </c>
    </row>
    <row r="55" spans="1:12" ht="12.75">
      <c r="A55" s="6"/>
      <c r="B55" s="328" t="s">
        <v>202</v>
      </c>
      <c r="C55" s="58"/>
      <c r="D55" s="60"/>
      <c r="E55" s="59">
        <f>IF(Exploitation!C59="","",1)</f>
      </c>
      <c r="F55" s="61"/>
      <c r="G55">
        <f t="shared" si="6"/>
        <v>0</v>
      </c>
      <c r="H55">
        <f t="shared" si="7"/>
        <v>0</v>
      </c>
      <c r="I55">
        <f t="shared" si="4"/>
        <v>0</v>
      </c>
      <c r="J55">
        <f t="shared" si="5"/>
        <v>0</v>
      </c>
      <c r="K55" s="16">
        <f>Exploitation!D59</f>
        <v>3</v>
      </c>
      <c r="L55">
        <f t="shared" si="8"/>
        <v>0</v>
      </c>
    </row>
    <row r="56" spans="1:12" ht="13.5" thickBot="1">
      <c r="A56" s="6"/>
      <c r="B56" s="320" t="s">
        <v>201</v>
      </c>
      <c r="C56" s="58"/>
      <c r="D56" s="60"/>
      <c r="E56" s="59"/>
      <c r="F56" s="61">
        <f>IF(Exploitation!C60="","",1)</f>
      </c>
      <c r="G56">
        <f aca="true" t="shared" si="9" ref="G56:G64">IF(C56=1,C56,0)</f>
        <v>0</v>
      </c>
      <c r="H56">
        <f>IF(D56=1,D56*(2),0)</f>
        <v>0</v>
      </c>
      <c r="I56">
        <f>IF(E56=1,E56*3,0)</f>
        <v>0</v>
      </c>
      <c r="J56">
        <f>IF(F56=1,F56*4,0)</f>
        <v>0</v>
      </c>
      <c r="K56" s="16">
        <f>Exploitation!D60</f>
        <v>4</v>
      </c>
      <c r="L56">
        <f t="shared" si="8"/>
        <v>0</v>
      </c>
    </row>
    <row r="57" spans="1:13" ht="12.75">
      <c r="A57" s="150" t="s">
        <v>246</v>
      </c>
      <c r="B57" s="327" t="s">
        <v>339</v>
      </c>
      <c r="C57" s="58">
        <f>IF(Exploitation!C61="","",1)</f>
      </c>
      <c r="D57" s="60"/>
      <c r="E57" s="59"/>
      <c r="F57" s="61"/>
      <c r="G57">
        <f t="shared" si="9"/>
        <v>0</v>
      </c>
      <c r="H57">
        <f>IF(D57=1,D57*(2),0)</f>
        <v>0</v>
      </c>
      <c r="I57">
        <f>IF(E57=1,E57*3,0)</f>
        <v>0</v>
      </c>
      <c r="J57">
        <f>IF(F57=1,F57*4,0)</f>
        <v>0</v>
      </c>
      <c r="K57" s="16">
        <f>Exploitation!D61</f>
        <v>1</v>
      </c>
      <c r="L57">
        <f aca="true" t="shared" si="10" ref="L57:L64">SUM(C57:F57)*K57</f>
        <v>0</v>
      </c>
      <c r="M57">
        <f>MAX(K57:K64)</f>
        <v>4</v>
      </c>
    </row>
    <row r="58" spans="1:12" ht="12.75">
      <c r="A58" s="127" t="s">
        <v>61</v>
      </c>
      <c r="B58" s="318" t="s">
        <v>203</v>
      </c>
      <c r="C58" s="58"/>
      <c r="D58" s="60">
        <f>IF(Exploitation!C62="","",1)</f>
      </c>
      <c r="E58" s="59"/>
      <c r="F58" s="61"/>
      <c r="G58">
        <f t="shared" si="9"/>
        <v>0</v>
      </c>
      <c r="H58">
        <f aca="true" t="shared" si="11" ref="H58:H64">IF(D58=1,D58*(2),0)</f>
        <v>0</v>
      </c>
      <c r="I58">
        <f aca="true" t="shared" si="12" ref="I58:I64">IF(E58=1,E58*3,0)</f>
        <v>0</v>
      </c>
      <c r="J58">
        <f aca="true" t="shared" si="13" ref="J58:J64">IF(F58=1,F58*4,0)</f>
        <v>0</v>
      </c>
      <c r="K58" s="16">
        <f>Exploitation!D62</f>
        <v>2</v>
      </c>
      <c r="L58">
        <f t="shared" si="10"/>
        <v>0</v>
      </c>
    </row>
    <row r="59" spans="1:12" ht="12.75">
      <c r="A59" s="125"/>
      <c r="B59" s="322" t="s">
        <v>204</v>
      </c>
      <c r="C59" s="58"/>
      <c r="D59" s="60"/>
      <c r="E59" s="59">
        <f>IF(Exploitation!C63="","",1)</f>
      </c>
      <c r="F59" s="61"/>
      <c r="G59">
        <f t="shared" si="9"/>
        <v>0</v>
      </c>
      <c r="H59">
        <f t="shared" si="11"/>
        <v>0</v>
      </c>
      <c r="I59">
        <f t="shared" si="12"/>
        <v>0</v>
      </c>
      <c r="J59">
        <f t="shared" si="13"/>
        <v>0</v>
      </c>
      <c r="K59" s="16">
        <f>Exploitation!D63</f>
        <v>3</v>
      </c>
      <c r="L59">
        <f t="shared" si="10"/>
        <v>0</v>
      </c>
    </row>
    <row r="60" spans="1:12" ht="12.75">
      <c r="A60" s="125"/>
      <c r="B60" s="318" t="s">
        <v>205</v>
      </c>
      <c r="C60" s="58"/>
      <c r="D60" s="60">
        <f>IF(Exploitation!C64="","",1)</f>
      </c>
      <c r="E60" s="59"/>
      <c r="F60" s="61"/>
      <c r="G60">
        <f t="shared" si="9"/>
        <v>0</v>
      </c>
      <c r="H60">
        <f t="shared" si="11"/>
        <v>0</v>
      </c>
      <c r="I60">
        <f t="shared" si="12"/>
        <v>0</v>
      </c>
      <c r="J60">
        <f t="shared" si="13"/>
        <v>0</v>
      </c>
      <c r="K60" s="16">
        <f>Exploitation!D64</f>
        <v>2</v>
      </c>
      <c r="L60">
        <f t="shared" si="10"/>
        <v>0</v>
      </c>
    </row>
    <row r="61" spans="1:12" ht="12.75">
      <c r="A61" s="125"/>
      <c r="B61" s="322" t="s">
        <v>206</v>
      </c>
      <c r="C61" s="58"/>
      <c r="D61" s="60"/>
      <c r="E61" s="59">
        <f>IF(Exploitation!C65="","",1)</f>
      </c>
      <c r="F61" s="61"/>
      <c r="G61">
        <f t="shared" si="9"/>
        <v>0</v>
      </c>
      <c r="H61">
        <f t="shared" si="11"/>
        <v>0</v>
      </c>
      <c r="I61">
        <f t="shared" si="12"/>
        <v>0</v>
      </c>
      <c r="J61">
        <f t="shared" si="13"/>
        <v>0</v>
      </c>
      <c r="K61" s="16">
        <f>Exploitation!D65</f>
        <v>3</v>
      </c>
      <c r="L61">
        <f t="shared" si="10"/>
        <v>0</v>
      </c>
    </row>
    <row r="62" spans="1:12" ht="12.75">
      <c r="A62" s="125"/>
      <c r="B62" s="324" t="s">
        <v>207</v>
      </c>
      <c r="C62" s="58"/>
      <c r="D62" s="60"/>
      <c r="E62" s="59"/>
      <c r="F62" s="61">
        <f>IF(Exploitation!C66="","",1)</f>
      </c>
      <c r="G62">
        <f t="shared" si="9"/>
        <v>0</v>
      </c>
      <c r="H62">
        <f t="shared" si="11"/>
        <v>0</v>
      </c>
      <c r="I62">
        <f t="shared" si="12"/>
        <v>0</v>
      </c>
      <c r="J62">
        <f t="shared" si="13"/>
        <v>0</v>
      </c>
      <c r="K62" s="16">
        <f>Exploitation!D66</f>
        <v>4</v>
      </c>
      <c r="L62">
        <f t="shared" si="10"/>
        <v>0</v>
      </c>
    </row>
    <row r="63" spans="1:12" ht="12.75">
      <c r="A63" s="125"/>
      <c r="B63" s="322" t="s">
        <v>208</v>
      </c>
      <c r="C63" s="58"/>
      <c r="D63" s="60"/>
      <c r="E63" s="59">
        <f>IF(Exploitation!C67="","",1)</f>
      </c>
      <c r="F63" s="61"/>
      <c r="G63">
        <f t="shared" si="9"/>
        <v>0</v>
      </c>
      <c r="H63">
        <f t="shared" si="11"/>
        <v>0</v>
      </c>
      <c r="I63">
        <f t="shared" si="12"/>
        <v>0</v>
      </c>
      <c r="J63">
        <f t="shared" si="13"/>
        <v>0</v>
      </c>
      <c r="K63" s="16">
        <f>Exploitation!D67</f>
        <v>3</v>
      </c>
      <c r="L63">
        <f t="shared" si="10"/>
        <v>0</v>
      </c>
    </row>
    <row r="64" spans="1:12" ht="13.5" thickBot="1">
      <c r="A64" s="126"/>
      <c r="B64" s="320" t="s">
        <v>209</v>
      </c>
      <c r="C64" s="58"/>
      <c r="D64" s="60"/>
      <c r="E64" s="59"/>
      <c r="F64" s="61">
        <f>IF(Exploitation!C68="","",1)</f>
      </c>
      <c r="G64">
        <f t="shared" si="9"/>
        <v>0</v>
      </c>
      <c r="H64">
        <f t="shared" si="11"/>
        <v>0</v>
      </c>
      <c r="I64">
        <f t="shared" si="12"/>
        <v>0</v>
      </c>
      <c r="J64">
        <f t="shared" si="13"/>
        <v>0</v>
      </c>
      <c r="K64" s="16">
        <f>Exploitation!D68</f>
        <v>4</v>
      </c>
      <c r="L64">
        <f t="shared" si="10"/>
        <v>0</v>
      </c>
    </row>
    <row r="65" spans="1:16" ht="12.75">
      <c r="A65" s="150" t="s">
        <v>239</v>
      </c>
      <c r="B65" s="327" t="s">
        <v>309</v>
      </c>
      <c r="C65" s="58">
        <f>IF(Exploitation!C69="","",1)</f>
      </c>
      <c r="D65" s="60"/>
      <c r="E65" s="59"/>
      <c r="F65" s="61"/>
      <c r="G65">
        <f t="shared" si="6"/>
        <v>0</v>
      </c>
      <c r="H65">
        <f t="shared" si="7"/>
        <v>0</v>
      </c>
      <c r="I65">
        <f t="shared" si="4"/>
        <v>0</v>
      </c>
      <c r="J65">
        <f t="shared" si="5"/>
        <v>0</v>
      </c>
      <c r="K65" s="16">
        <f>Exploitation!D69</f>
        <v>1</v>
      </c>
      <c r="L65">
        <f aca="true" t="shared" si="14" ref="L65:L72">SUM(C65:F65)*K65</f>
        <v>0</v>
      </c>
      <c r="M65">
        <f>MAX(K65:K72)</f>
        <v>4</v>
      </c>
      <c r="P65">
        <v>1</v>
      </c>
    </row>
    <row r="66" spans="1:16" ht="12.75">
      <c r="A66" s="127"/>
      <c r="B66" s="318" t="s">
        <v>203</v>
      </c>
      <c r="C66" s="58"/>
      <c r="D66" s="60">
        <f>IF(Exploitation!C70="","",1)</f>
      </c>
      <c r="E66" s="59"/>
      <c r="F66" s="61"/>
      <c r="G66">
        <f aca="true" t="shared" si="15" ref="G66:G72">IF(C66=1,C66,0)</f>
        <v>0</v>
      </c>
      <c r="H66">
        <f aca="true" t="shared" si="16" ref="H66:H72">IF(D66=1,D66*(2),0)</f>
        <v>0</v>
      </c>
      <c r="I66">
        <f aca="true" t="shared" si="17" ref="I66:I72">IF(E66=1,E66*3,0)</f>
        <v>0</v>
      </c>
      <c r="J66">
        <f aca="true" t="shared" si="18" ref="J66:J72">IF(F66=1,F66*4,0)</f>
        <v>0</v>
      </c>
      <c r="K66" s="16">
        <f>Exploitation!D70</f>
        <v>2</v>
      </c>
      <c r="L66">
        <f t="shared" si="14"/>
        <v>0</v>
      </c>
      <c r="P66">
        <v>2</v>
      </c>
    </row>
    <row r="67" spans="1:16" ht="12.75">
      <c r="A67" s="125"/>
      <c r="B67" s="322" t="s">
        <v>204</v>
      </c>
      <c r="C67" s="58"/>
      <c r="D67" s="60"/>
      <c r="E67" s="59">
        <f>IF(Exploitation!C71="","",1)</f>
      </c>
      <c r="F67" s="61"/>
      <c r="G67">
        <f t="shared" si="15"/>
        <v>0</v>
      </c>
      <c r="H67">
        <f t="shared" si="16"/>
        <v>0</v>
      </c>
      <c r="I67">
        <f t="shared" si="17"/>
        <v>0</v>
      </c>
      <c r="J67">
        <f t="shared" si="18"/>
        <v>0</v>
      </c>
      <c r="K67" s="16">
        <f>Exploitation!D71</f>
        <v>3</v>
      </c>
      <c r="L67">
        <f t="shared" si="14"/>
        <v>0</v>
      </c>
      <c r="P67">
        <v>3</v>
      </c>
    </row>
    <row r="68" spans="1:16" ht="12.75">
      <c r="A68" s="125"/>
      <c r="B68" s="339" t="s">
        <v>205</v>
      </c>
      <c r="C68" s="58"/>
      <c r="D68" s="60">
        <f>IF(Exploitation!C72="","",1)</f>
      </c>
      <c r="E68" s="59"/>
      <c r="F68" s="61"/>
      <c r="G68">
        <f t="shared" si="15"/>
        <v>0</v>
      </c>
      <c r="H68">
        <f t="shared" si="16"/>
        <v>0</v>
      </c>
      <c r="I68">
        <f t="shared" si="17"/>
        <v>0</v>
      </c>
      <c r="J68">
        <f t="shared" si="18"/>
        <v>0</v>
      </c>
      <c r="K68" s="16">
        <f>Exploitation!D72</f>
        <v>2</v>
      </c>
      <c r="L68">
        <f t="shared" si="14"/>
        <v>0</v>
      </c>
      <c r="P68">
        <v>2</v>
      </c>
    </row>
    <row r="69" spans="1:16" ht="12.75">
      <c r="A69" s="125"/>
      <c r="B69" s="322" t="s">
        <v>206</v>
      </c>
      <c r="C69" s="58"/>
      <c r="D69" s="60"/>
      <c r="E69" s="59">
        <f>IF(Exploitation!C73="","",1)</f>
      </c>
      <c r="F69" s="61"/>
      <c r="G69">
        <f t="shared" si="15"/>
        <v>0</v>
      </c>
      <c r="H69">
        <f t="shared" si="16"/>
        <v>0</v>
      </c>
      <c r="I69">
        <f t="shared" si="17"/>
        <v>0</v>
      </c>
      <c r="J69">
        <f t="shared" si="18"/>
        <v>0</v>
      </c>
      <c r="K69" s="16">
        <f>Exploitation!D73</f>
        <v>3</v>
      </c>
      <c r="L69">
        <f t="shared" si="14"/>
        <v>0</v>
      </c>
      <c r="P69">
        <v>3</v>
      </c>
    </row>
    <row r="70" spans="1:16" ht="12.75">
      <c r="A70" s="125"/>
      <c r="B70" s="324" t="s">
        <v>207</v>
      </c>
      <c r="C70" s="58"/>
      <c r="D70" s="60"/>
      <c r="E70" s="59"/>
      <c r="F70" s="61">
        <f>IF(Exploitation!C74="","",1)</f>
      </c>
      <c r="G70">
        <f t="shared" si="15"/>
        <v>0</v>
      </c>
      <c r="H70">
        <f t="shared" si="16"/>
        <v>0</v>
      </c>
      <c r="I70">
        <f t="shared" si="17"/>
        <v>0</v>
      </c>
      <c r="J70">
        <f t="shared" si="18"/>
        <v>0</v>
      </c>
      <c r="K70" s="16">
        <f>Exploitation!D74</f>
        <v>4</v>
      </c>
      <c r="L70">
        <f t="shared" si="14"/>
        <v>0</v>
      </c>
      <c r="P70">
        <v>4</v>
      </c>
    </row>
    <row r="71" spans="1:16" ht="12.75">
      <c r="A71" s="125"/>
      <c r="B71" s="322" t="s">
        <v>208</v>
      </c>
      <c r="C71" s="58"/>
      <c r="D71" s="60"/>
      <c r="E71" s="59">
        <f>IF(Exploitation!C75="","",1)</f>
      </c>
      <c r="F71" s="61"/>
      <c r="G71">
        <f t="shared" si="15"/>
        <v>0</v>
      </c>
      <c r="H71">
        <f t="shared" si="16"/>
        <v>0</v>
      </c>
      <c r="I71">
        <f t="shared" si="17"/>
        <v>0</v>
      </c>
      <c r="J71">
        <f t="shared" si="18"/>
        <v>0</v>
      </c>
      <c r="K71" s="16">
        <f>Exploitation!D75</f>
        <v>3</v>
      </c>
      <c r="L71">
        <f t="shared" si="14"/>
        <v>0</v>
      </c>
      <c r="P71">
        <v>3</v>
      </c>
    </row>
    <row r="72" spans="1:16" ht="13.5" thickBot="1">
      <c r="A72" s="126"/>
      <c r="B72" s="320" t="s">
        <v>209</v>
      </c>
      <c r="C72" s="58"/>
      <c r="D72" s="60"/>
      <c r="E72" s="59"/>
      <c r="F72" s="61">
        <f>IF(Exploitation!C76="","",1)</f>
      </c>
      <c r="G72">
        <f t="shared" si="15"/>
        <v>0</v>
      </c>
      <c r="H72">
        <f t="shared" si="16"/>
        <v>0</v>
      </c>
      <c r="I72">
        <f t="shared" si="17"/>
        <v>0</v>
      </c>
      <c r="J72">
        <f t="shared" si="18"/>
        <v>0</v>
      </c>
      <c r="K72" s="16">
        <f>Exploitation!D76</f>
        <v>4</v>
      </c>
      <c r="L72">
        <f t="shared" si="14"/>
        <v>0</v>
      </c>
      <c r="P72">
        <v>4</v>
      </c>
    </row>
    <row r="73" spans="1:13" ht="12.75">
      <c r="A73" s="161" t="s">
        <v>278</v>
      </c>
      <c r="B73" s="327" t="s">
        <v>221</v>
      </c>
      <c r="C73" s="58">
        <f>IF(Exploitation!C77="","",1)</f>
      </c>
      <c r="D73" s="60"/>
      <c r="E73" s="59"/>
      <c r="F73" s="61"/>
      <c r="G73">
        <f>IF(C73=1,C73,0)</f>
        <v>0</v>
      </c>
      <c r="H73">
        <f aca="true" t="shared" si="19" ref="H73:H80">IF(D73=1,D73*(2),0)</f>
        <v>0</v>
      </c>
      <c r="I73">
        <f aca="true" t="shared" si="20" ref="I73:I78">IF(E73=1,E73*3,0)</f>
        <v>0</v>
      </c>
      <c r="J73">
        <f aca="true" t="shared" si="21" ref="J73:J79">IF(F73=1,F73*4,0)</f>
        <v>0</v>
      </c>
      <c r="K73" s="16">
        <f>Exploitation!D77</f>
        <v>1</v>
      </c>
      <c r="L73">
        <f aca="true" t="shared" si="22" ref="L73:L82">SUM(C73:F73)*K73</f>
        <v>0</v>
      </c>
      <c r="M73">
        <f>MAX(K73:K76)</f>
        <v>4</v>
      </c>
    </row>
    <row r="74" spans="1:12" ht="12.75">
      <c r="A74" s="311" t="s">
        <v>279</v>
      </c>
      <c r="B74" s="318" t="s">
        <v>222</v>
      </c>
      <c r="C74" s="58"/>
      <c r="D74" s="60">
        <f>IF(Exploitation!C78="","",1)</f>
      </c>
      <c r="E74" s="59"/>
      <c r="F74" s="61"/>
      <c r="G74">
        <f>IF(C74=1,C74,0)</f>
        <v>0</v>
      </c>
      <c r="H74">
        <f t="shared" si="19"/>
        <v>0</v>
      </c>
      <c r="I74">
        <f t="shared" si="20"/>
        <v>0</v>
      </c>
      <c r="J74">
        <f t="shared" si="21"/>
        <v>0</v>
      </c>
      <c r="K74" s="16">
        <f>Exploitation!D78</f>
        <v>2</v>
      </c>
      <c r="L74">
        <f t="shared" si="22"/>
        <v>0</v>
      </c>
    </row>
    <row r="75" spans="1:12" ht="12.75">
      <c r="A75" s="311" t="s">
        <v>284</v>
      </c>
      <c r="B75" s="322" t="s">
        <v>223</v>
      </c>
      <c r="C75" s="58"/>
      <c r="D75" s="60"/>
      <c r="E75" s="59">
        <f>IF(Exploitation!C79="","",1)</f>
      </c>
      <c r="F75" s="61"/>
      <c r="G75">
        <f>IF(C75=1,C75,0)</f>
        <v>0</v>
      </c>
      <c r="H75">
        <f t="shared" si="19"/>
        <v>0</v>
      </c>
      <c r="I75">
        <f t="shared" si="20"/>
        <v>0</v>
      </c>
      <c r="J75">
        <f t="shared" si="21"/>
        <v>0</v>
      </c>
      <c r="K75" s="16">
        <f>Exploitation!D79</f>
        <v>3</v>
      </c>
      <c r="L75">
        <f t="shared" si="22"/>
        <v>0</v>
      </c>
    </row>
    <row r="76" spans="1:12" ht="13.5" thickBot="1">
      <c r="A76" s="312" t="s">
        <v>335</v>
      </c>
      <c r="B76" s="320" t="s">
        <v>224</v>
      </c>
      <c r="C76" s="58"/>
      <c r="D76" s="60"/>
      <c r="E76" s="59"/>
      <c r="F76" s="61">
        <f>IF(Exploitation!C80="","",1)</f>
      </c>
      <c r="G76">
        <v>0</v>
      </c>
      <c r="H76">
        <f t="shared" si="19"/>
        <v>0</v>
      </c>
      <c r="I76">
        <f t="shared" si="20"/>
        <v>0</v>
      </c>
      <c r="J76">
        <f t="shared" si="21"/>
        <v>0</v>
      </c>
      <c r="K76" s="16">
        <f>Exploitation!D80</f>
        <v>4</v>
      </c>
      <c r="L76">
        <f t="shared" si="22"/>
        <v>0</v>
      </c>
    </row>
    <row r="77" spans="1:13" ht="12.75">
      <c r="A77" s="150" t="s">
        <v>280</v>
      </c>
      <c r="B77" s="338" t="s">
        <v>210</v>
      </c>
      <c r="C77" s="58">
        <f>IF(Exploitation!C81="","",1)</f>
      </c>
      <c r="D77" s="60"/>
      <c r="E77" s="59"/>
      <c r="F77" s="61"/>
      <c r="G77">
        <f>IF(C78=1,C78,0)</f>
        <v>0</v>
      </c>
      <c r="H77">
        <f t="shared" si="19"/>
        <v>0</v>
      </c>
      <c r="I77">
        <f t="shared" si="20"/>
        <v>0</v>
      </c>
      <c r="J77">
        <f t="shared" si="21"/>
        <v>0</v>
      </c>
      <c r="K77" s="16">
        <f>Exploitation!D81</f>
        <v>1</v>
      </c>
      <c r="L77">
        <f t="shared" si="22"/>
        <v>0</v>
      </c>
      <c r="M77">
        <f>MAX(K77:K82)</f>
        <v>4</v>
      </c>
    </row>
    <row r="78" spans="1:12" ht="12.75">
      <c r="A78" s="151" t="s">
        <v>282</v>
      </c>
      <c r="B78" s="335" t="s">
        <v>211</v>
      </c>
      <c r="C78" s="58"/>
      <c r="D78" s="60">
        <f>IF(Exploitation!C82="","",1)</f>
      </c>
      <c r="E78" s="59"/>
      <c r="F78" s="61"/>
      <c r="G78">
        <f>IF(C78=1,C78,0)</f>
        <v>0</v>
      </c>
      <c r="H78">
        <f t="shared" si="19"/>
        <v>0</v>
      </c>
      <c r="I78">
        <f t="shared" si="20"/>
        <v>0</v>
      </c>
      <c r="J78">
        <f t="shared" si="21"/>
        <v>0</v>
      </c>
      <c r="K78" s="16">
        <f>Exploitation!D82</f>
        <v>2</v>
      </c>
      <c r="L78">
        <f t="shared" si="22"/>
        <v>0</v>
      </c>
    </row>
    <row r="79" spans="1:12" ht="12.75">
      <c r="A79" s="267" t="s">
        <v>281</v>
      </c>
      <c r="B79" s="336" t="s">
        <v>212</v>
      </c>
      <c r="C79" s="58"/>
      <c r="D79" s="60"/>
      <c r="E79" s="59">
        <f>IF(Exploitation!C83="","",1)</f>
      </c>
      <c r="F79" s="61"/>
      <c r="G79">
        <f>IF(C79=1,C79,0)</f>
        <v>0</v>
      </c>
      <c r="H79">
        <f t="shared" si="19"/>
        <v>0</v>
      </c>
      <c r="I79">
        <f>IF(E79=1,E79*3,0)</f>
        <v>0</v>
      </c>
      <c r="J79">
        <f t="shared" si="21"/>
        <v>0</v>
      </c>
      <c r="K79" s="16">
        <f>Exploitation!D83</f>
        <v>3</v>
      </c>
      <c r="L79">
        <f t="shared" si="22"/>
        <v>0</v>
      </c>
    </row>
    <row r="80" spans="1:12" ht="12.75">
      <c r="A80" s="313" t="s">
        <v>292</v>
      </c>
      <c r="B80" s="322" t="s">
        <v>213</v>
      </c>
      <c r="C80" s="58"/>
      <c r="D80" s="60"/>
      <c r="E80" s="59">
        <f>IF(Exploitation!C84="","",1)</f>
      </c>
      <c r="F80" s="78"/>
      <c r="G80">
        <f>IF(C80=1,C80,0)</f>
        <v>0</v>
      </c>
      <c r="H80">
        <f t="shared" si="19"/>
        <v>0</v>
      </c>
      <c r="I80">
        <f>IF(E80=1,E80*3,0)</f>
        <v>0</v>
      </c>
      <c r="J80">
        <f>IF(F80=1,F80*4,0)</f>
        <v>0</v>
      </c>
      <c r="K80" s="16">
        <f>Exploitation!D84</f>
        <v>3</v>
      </c>
      <c r="L80">
        <f t="shared" si="22"/>
        <v>0</v>
      </c>
    </row>
    <row r="81" spans="1:12" ht="12.75">
      <c r="A81" s="313" t="s">
        <v>293</v>
      </c>
      <c r="B81" s="324" t="s">
        <v>214</v>
      </c>
      <c r="C81" s="83"/>
      <c r="D81" s="76"/>
      <c r="E81" s="77"/>
      <c r="F81" s="78">
        <f>IF(Exploitation!C85="","",1)</f>
      </c>
      <c r="G81">
        <f>IF(C81=1,C81,0)</f>
        <v>0</v>
      </c>
      <c r="H81">
        <f>IF(D81=1,D81*(2),0)</f>
        <v>0</v>
      </c>
      <c r="I81">
        <f>IF(E81=1,E81*3,0)</f>
        <v>0</v>
      </c>
      <c r="J81">
        <f>IF(F81=1,F81*4,0)</f>
        <v>0</v>
      </c>
      <c r="K81" s="16">
        <f>Exploitation!D85</f>
        <v>4</v>
      </c>
      <c r="L81">
        <f t="shared" si="22"/>
        <v>0</v>
      </c>
    </row>
    <row r="82" spans="1:12" ht="13.5" thickBot="1">
      <c r="A82" s="159"/>
      <c r="B82" s="320" t="s">
        <v>215</v>
      </c>
      <c r="C82" s="83"/>
      <c r="D82" s="76"/>
      <c r="E82" s="77"/>
      <c r="F82" s="78">
        <f>IF(Exploitation!C86="","",1)</f>
      </c>
      <c r="G82">
        <f>IF(C82=1,C82,0)</f>
        <v>0</v>
      </c>
      <c r="H82">
        <f>IF(D82=1,D82*(2),0)</f>
        <v>0</v>
      </c>
      <c r="I82">
        <f>IF(E82=1,E82*3,0)</f>
        <v>0</v>
      </c>
      <c r="J82">
        <f>IF(F82=1,F82*4,0)</f>
        <v>0</v>
      </c>
      <c r="K82" s="16">
        <f>Exploitation!D86</f>
        <v>4</v>
      </c>
      <c r="L82">
        <f t="shared" si="22"/>
        <v>0</v>
      </c>
    </row>
    <row r="83" spans="1:14" ht="12.75">
      <c r="A83" t="s">
        <v>28</v>
      </c>
      <c r="L83">
        <f>SUM(L8:L82)</f>
        <v>0</v>
      </c>
      <c r="M83">
        <f>SUM(M8:M82)</f>
        <v>56</v>
      </c>
      <c r="N83">
        <f>L83-N7</f>
        <v>0</v>
      </c>
    </row>
    <row r="84" ht="12.75">
      <c r="A84" t="s">
        <v>13</v>
      </c>
    </row>
    <row r="85" spans="2:4" ht="12.75">
      <c r="B85" t="s">
        <v>14</v>
      </c>
      <c r="D85" t="s">
        <v>15</v>
      </c>
    </row>
    <row r="87" spans="1:4" ht="12.75">
      <c r="A87" t="s">
        <v>306</v>
      </c>
      <c r="B87">
        <f>SUM(G1:J7)*-1</f>
        <v>0</v>
      </c>
      <c r="C87">
        <f>14-B849-1</f>
        <v>13</v>
      </c>
      <c r="D87">
        <f>B87/14*100</f>
        <v>0</v>
      </c>
    </row>
    <row r="88" spans="1:4" ht="12.75">
      <c r="A88" t="s">
        <v>359</v>
      </c>
      <c r="B88" s="3">
        <f>SUM(F8:F82)</f>
        <v>0</v>
      </c>
      <c r="C88">
        <f>14-B88</f>
        <v>14</v>
      </c>
      <c r="D88">
        <f>B88/14*100</f>
        <v>0</v>
      </c>
    </row>
    <row r="89" spans="1:4" ht="12.75">
      <c r="A89" t="s">
        <v>361</v>
      </c>
      <c r="B89" s="3">
        <f>SUM(E8:E82)</f>
        <v>0</v>
      </c>
      <c r="C89">
        <f>14-B89</f>
        <v>14</v>
      </c>
      <c r="D89">
        <f>B89/14*100</f>
        <v>0</v>
      </c>
    </row>
    <row r="90" spans="1:4" ht="12.75">
      <c r="A90" t="s">
        <v>362</v>
      </c>
      <c r="B90" s="3">
        <f>SUM(D8:D82)</f>
        <v>0</v>
      </c>
      <c r="C90">
        <f>14-B90</f>
        <v>14</v>
      </c>
      <c r="D90">
        <f>B90/14*100</f>
        <v>0</v>
      </c>
    </row>
    <row r="91" spans="1:4" ht="12.75">
      <c r="A91" t="s">
        <v>360</v>
      </c>
      <c r="B91" s="3">
        <f>SUM(C8:C82)</f>
        <v>0</v>
      </c>
      <c r="C91">
        <f>14-B91</f>
        <v>14</v>
      </c>
      <c r="D91">
        <f>B91/14*100</f>
        <v>0</v>
      </c>
    </row>
    <row r="97" ht="13.5" thickBot="1">
      <c r="G97" t="s">
        <v>25</v>
      </c>
    </row>
    <row r="98" spans="1:7" ht="12.75">
      <c r="A98">
        <v>1</v>
      </c>
      <c r="B98" s="4" t="s">
        <v>253</v>
      </c>
      <c r="C98">
        <f aca="true" t="shared" si="23" ref="C98:C111">IF(G98&gt;0,1,0)</f>
        <v>0</v>
      </c>
      <c r="D98">
        <f aca="true" t="shared" si="24" ref="D98:D109">IF(G98&gt;1,1,0)</f>
        <v>0</v>
      </c>
      <c r="E98">
        <f aca="true" t="shared" si="25" ref="E98:E109">IF(G98&gt;2,1,0)</f>
        <v>0</v>
      </c>
      <c r="F98">
        <f aca="true" t="shared" si="26" ref="F98:F109">IF(G98&gt;3,1,0)</f>
        <v>0</v>
      </c>
      <c r="G98">
        <f>SUM(G8:J11)</f>
        <v>0</v>
      </c>
    </row>
    <row r="99" spans="1:7" ht="12.75">
      <c r="A99">
        <v>2</v>
      </c>
      <c r="B99" s="10" t="s">
        <v>247</v>
      </c>
      <c r="C99">
        <f t="shared" si="23"/>
        <v>0</v>
      </c>
      <c r="D99">
        <f t="shared" si="24"/>
        <v>0</v>
      </c>
      <c r="E99">
        <f t="shared" si="25"/>
        <v>0</v>
      </c>
      <c r="F99">
        <f t="shared" si="26"/>
        <v>0</v>
      </c>
      <c r="G99">
        <f>SUM(G12:J15)</f>
        <v>0</v>
      </c>
    </row>
    <row r="100" spans="1:7" ht="13.5" thickBot="1">
      <c r="A100">
        <v>3</v>
      </c>
      <c r="B100" s="5" t="s">
        <v>164</v>
      </c>
      <c r="C100">
        <f t="shared" si="23"/>
        <v>0</v>
      </c>
      <c r="D100">
        <f t="shared" si="24"/>
        <v>0</v>
      </c>
      <c r="E100">
        <f t="shared" si="25"/>
        <v>0</v>
      </c>
      <c r="F100">
        <f t="shared" si="26"/>
        <v>0</v>
      </c>
      <c r="G100">
        <f>SUM(G16:J24)</f>
        <v>0</v>
      </c>
    </row>
    <row r="101" spans="1:7" ht="12.75">
      <c r="A101">
        <v>4</v>
      </c>
      <c r="B101" s="4" t="s">
        <v>217</v>
      </c>
      <c r="C101">
        <f>IF(G101&gt;0,1,0)</f>
        <v>0</v>
      </c>
      <c r="D101">
        <f>IF(G101&gt;1,1,0)</f>
        <v>0</v>
      </c>
      <c r="E101">
        <f>IF(G101&gt;2,1,0)</f>
        <v>0</v>
      </c>
      <c r="F101">
        <f>IF(G101&gt;3,1,0)</f>
        <v>0</v>
      </c>
      <c r="G101">
        <f>SUM(G25:J29)</f>
        <v>0</v>
      </c>
    </row>
    <row r="102" spans="1:7" ht="12.75">
      <c r="A102">
        <v>5</v>
      </c>
      <c r="B102" s="5" t="s">
        <v>218</v>
      </c>
      <c r="C102">
        <f t="shared" si="23"/>
        <v>0</v>
      </c>
      <c r="D102">
        <f t="shared" si="24"/>
        <v>0</v>
      </c>
      <c r="E102">
        <f t="shared" si="25"/>
        <v>0</v>
      </c>
      <c r="F102">
        <f t="shared" si="26"/>
        <v>0</v>
      </c>
      <c r="G102">
        <f>SUM(G30:J33)</f>
        <v>0</v>
      </c>
    </row>
    <row r="103" spans="1:7" ht="12.75">
      <c r="A103">
        <v>6</v>
      </c>
      <c r="B103" s="5" t="s">
        <v>198</v>
      </c>
      <c r="C103">
        <f t="shared" si="23"/>
        <v>0</v>
      </c>
      <c r="D103">
        <f t="shared" si="24"/>
        <v>0</v>
      </c>
      <c r="E103">
        <f t="shared" si="25"/>
        <v>0</v>
      </c>
      <c r="F103">
        <f t="shared" si="26"/>
        <v>0</v>
      </c>
      <c r="G103">
        <f>SUM(G34:J37)</f>
        <v>0</v>
      </c>
    </row>
    <row r="104" spans="1:7" ht="13.5" thickBot="1">
      <c r="A104">
        <v>7</v>
      </c>
      <c r="B104" s="7" t="s">
        <v>243</v>
      </c>
      <c r="C104">
        <f t="shared" si="23"/>
        <v>0</v>
      </c>
      <c r="D104">
        <f t="shared" si="24"/>
        <v>0</v>
      </c>
      <c r="E104">
        <f t="shared" si="25"/>
        <v>0</v>
      </c>
      <c r="F104">
        <f t="shared" si="26"/>
        <v>0</v>
      </c>
      <c r="G104">
        <f>SUM(G38:J44)</f>
        <v>0</v>
      </c>
    </row>
    <row r="105" spans="1:7" ht="12.75">
      <c r="A105">
        <v>8</v>
      </c>
      <c r="B105" s="14" t="s">
        <v>192</v>
      </c>
      <c r="C105">
        <f t="shared" si="23"/>
        <v>0</v>
      </c>
      <c r="D105">
        <f t="shared" si="24"/>
        <v>0</v>
      </c>
      <c r="E105">
        <f t="shared" si="25"/>
        <v>0</v>
      </c>
      <c r="F105">
        <f t="shared" si="26"/>
        <v>0</v>
      </c>
      <c r="G105">
        <f>SUM(G45:J48)</f>
        <v>0</v>
      </c>
    </row>
    <row r="106" spans="1:7" ht="12.75">
      <c r="A106">
        <v>9</v>
      </c>
      <c r="B106" s="9" t="s">
        <v>197</v>
      </c>
      <c r="C106">
        <f t="shared" si="23"/>
        <v>0</v>
      </c>
      <c r="D106">
        <f t="shared" si="24"/>
        <v>0</v>
      </c>
      <c r="E106">
        <f t="shared" si="25"/>
        <v>0</v>
      </c>
      <c r="F106">
        <f t="shared" si="26"/>
        <v>0</v>
      </c>
      <c r="G106">
        <f>SUM(G49:J52)</f>
        <v>0</v>
      </c>
    </row>
    <row r="107" spans="1:7" ht="12.75">
      <c r="A107">
        <v>10</v>
      </c>
      <c r="B107" s="5" t="s">
        <v>219</v>
      </c>
      <c r="C107">
        <f t="shared" si="23"/>
        <v>0</v>
      </c>
      <c r="D107">
        <f t="shared" si="24"/>
        <v>0</v>
      </c>
      <c r="E107">
        <f t="shared" si="25"/>
        <v>0</v>
      </c>
      <c r="F107">
        <f t="shared" si="26"/>
        <v>0</v>
      </c>
      <c r="G107">
        <f>SUM(G53:J56)</f>
        <v>0</v>
      </c>
    </row>
    <row r="108" spans="1:7" ht="12.75">
      <c r="A108">
        <v>11</v>
      </c>
      <c r="B108" s="5" t="s">
        <v>254</v>
      </c>
      <c r="C108">
        <f>IF(G108&gt;0,1,0)</f>
        <v>0</v>
      </c>
      <c r="D108">
        <f>IF(G108&gt;1,1,0)</f>
        <v>0</v>
      </c>
      <c r="E108">
        <f>IF(G108&gt;2,1,0)</f>
        <v>0</v>
      </c>
      <c r="F108">
        <f>IF(G108&gt;3,1,0)</f>
        <v>0</v>
      </c>
      <c r="G108">
        <f>SUM(G57:J64)</f>
        <v>0</v>
      </c>
    </row>
    <row r="109" spans="1:7" ht="12.75">
      <c r="A109">
        <v>12</v>
      </c>
      <c r="B109" s="5" t="s">
        <v>245</v>
      </c>
      <c r="C109">
        <f t="shared" si="23"/>
        <v>0</v>
      </c>
      <c r="D109">
        <f t="shared" si="24"/>
        <v>0</v>
      </c>
      <c r="E109">
        <f t="shared" si="25"/>
        <v>0</v>
      </c>
      <c r="F109">
        <f t="shared" si="26"/>
        <v>0</v>
      </c>
      <c r="G109">
        <f>SUM(G65:J72)</f>
        <v>0</v>
      </c>
    </row>
    <row r="110" spans="1:7" ht="12.75">
      <c r="A110">
        <v>13</v>
      </c>
      <c r="B110" s="14" t="s">
        <v>244</v>
      </c>
      <c r="C110">
        <f t="shared" si="23"/>
        <v>0</v>
      </c>
      <c r="D110">
        <f>IF(G110&gt;1,1,0)</f>
        <v>0</v>
      </c>
      <c r="E110">
        <f>IF(G110&gt;2,1,0)</f>
        <v>0</v>
      </c>
      <c r="F110">
        <f>IF(G110&gt;3,1,0)</f>
        <v>0</v>
      </c>
      <c r="G110">
        <f>SUM(G73:J76)</f>
        <v>0</v>
      </c>
    </row>
    <row r="111" spans="1:7" ht="12.75">
      <c r="A111">
        <v>14</v>
      </c>
      <c r="B111" s="5" t="s">
        <v>242</v>
      </c>
      <c r="C111">
        <f t="shared" si="23"/>
        <v>0</v>
      </c>
      <c r="D111">
        <f>IF(G111&gt;1,1,0)</f>
        <v>0</v>
      </c>
      <c r="E111">
        <f>IF(G111&gt;2,1,0)</f>
        <v>0</v>
      </c>
      <c r="F111">
        <f>IF(G111&gt;3,1,0)</f>
        <v>0</v>
      </c>
      <c r="G111">
        <f>SUM(G77:J82)</f>
        <v>0</v>
      </c>
    </row>
    <row r="113" ht="12.75">
      <c r="B113" t="s">
        <v>26</v>
      </c>
    </row>
    <row r="114" ht="12.75">
      <c r="B114" t="s">
        <v>26</v>
      </c>
    </row>
    <row r="115" ht="13.5" thickBot="1">
      <c r="B115" t="s">
        <v>26</v>
      </c>
    </row>
    <row r="116" spans="2:7" ht="12.75">
      <c r="B116" s="15" t="s">
        <v>18</v>
      </c>
      <c r="D116">
        <v>1</v>
      </c>
      <c r="E116">
        <v>1</v>
      </c>
      <c r="F116">
        <v>1</v>
      </c>
      <c r="G116">
        <v>1</v>
      </c>
    </row>
    <row r="117" spans="1:7" ht="12.75">
      <c r="A117" t="s">
        <v>27</v>
      </c>
      <c r="B117" s="10" t="s">
        <v>16</v>
      </c>
      <c r="D117">
        <v>1</v>
      </c>
      <c r="E117">
        <v>1</v>
      </c>
      <c r="F117">
        <v>1</v>
      </c>
      <c r="G117">
        <v>1</v>
      </c>
    </row>
    <row r="118" spans="2:7" ht="13.5" thickBot="1">
      <c r="B118" s="5" t="s">
        <v>17</v>
      </c>
      <c r="D118">
        <v>1</v>
      </c>
      <c r="E118">
        <v>1</v>
      </c>
      <c r="F118">
        <v>1</v>
      </c>
      <c r="G118">
        <v>1</v>
      </c>
    </row>
    <row r="119" spans="2:7" ht="12.75">
      <c r="B119" s="4" t="s">
        <v>19</v>
      </c>
      <c r="D119">
        <v>1</v>
      </c>
      <c r="E119">
        <v>1</v>
      </c>
      <c r="F119">
        <v>1</v>
      </c>
      <c r="G119">
        <v>1</v>
      </c>
    </row>
    <row r="120" spans="2:7" ht="12.75">
      <c r="B120" s="5" t="s">
        <v>20</v>
      </c>
      <c r="D120">
        <v>1</v>
      </c>
      <c r="E120">
        <v>1</v>
      </c>
      <c r="F120">
        <v>1</v>
      </c>
      <c r="G120">
        <v>1</v>
      </c>
    </row>
    <row r="121" spans="2:7" ht="12.75">
      <c r="B121" s="5" t="s">
        <v>21</v>
      </c>
      <c r="D121">
        <v>1</v>
      </c>
      <c r="E121">
        <v>1</v>
      </c>
      <c r="F121">
        <v>1</v>
      </c>
      <c r="G121">
        <v>1</v>
      </c>
    </row>
    <row r="122" spans="2:7" ht="13.5" thickBot="1">
      <c r="B122" s="7" t="s">
        <v>22</v>
      </c>
      <c r="D122">
        <v>1</v>
      </c>
      <c r="E122">
        <v>1</v>
      </c>
      <c r="F122">
        <v>1</v>
      </c>
      <c r="G122">
        <v>1</v>
      </c>
    </row>
    <row r="123" spans="2:7" ht="12.75">
      <c r="B123" s="14" t="s">
        <v>38</v>
      </c>
      <c r="D123">
        <v>1</v>
      </c>
      <c r="E123">
        <v>1</v>
      </c>
      <c r="F123">
        <v>1</v>
      </c>
      <c r="G123">
        <v>1</v>
      </c>
    </row>
    <row r="124" spans="2:7" ht="12.75">
      <c r="B124" s="9" t="s">
        <v>23</v>
      </c>
      <c r="D124">
        <v>1</v>
      </c>
      <c r="E124">
        <v>1</v>
      </c>
      <c r="F124">
        <v>1</v>
      </c>
      <c r="G124">
        <v>1</v>
      </c>
    </row>
    <row r="125" spans="2:7" ht="12.75">
      <c r="B125" s="5" t="s">
        <v>89</v>
      </c>
      <c r="D125">
        <v>1</v>
      </c>
      <c r="E125">
        <v>1</v>
      </c>
      <c r="F125">
        <v>1</v>
      </c>
      <c r="G125">
        <v>1</v>
      </c>
    </row>
    <row r="126" spans="2:7" ht="12.75">
      <c r="B126" s="5" t="s">
        <v>88</v>
      </c>
      <c r="D126">
        <v>1</v>
      </c>
      <c r="E126">
        <v>1</v>
      </c>
      <c r="F126">
        <v>1</v>
      </c>
      <c r="G126">
        <v>1</v>
      </c>
    </row>
    <row r="127" spans="2:7" ht="12.75">
      <c r="B127" s="14" t="s">
        <v>58</v>
      </c>
      <c r="D127">
        <v>1</v>
      </c>
      <c r="E127">
        <v>1</v>
      </c>
      <c r="F127">
        <v>1</v>
      </c>
      <c r="G127">
        <v>1</v>
      </c>
    </row>
    <row r="128" spans="2:7" ht="12.75">
      <c r="B128" s="14" t="s">
        <v>59</v>
      </c>
      <c r="D128">
        <v>1</v>
      </c>
      <c r="E128">
        <v>1</v>
      </c>
      <c r="F128">
        <v>1</v>
      </c>
      <c r="G128">
        <v>1</v>
      </c>
    </row>
    <row r="129" spans="2:7" ht="12.75">
      <c r="B129" s="5" t="s">
        <v>24</v>
      </c>
      <c r="D129">
        <v>1</v>
      </c>
      <c r="E129">
        <v>1</v>
      </c>
      <c r="F129">
        <v>1</v>
      </c>
      <c r="G129">
        <v>1</v>
      </c>
    </row>
    <row r="132" spans="1:2" ht="12.75">
      <c r="A132" s="12" t="s">
        <v>7</v>
      </c>
      <c r="B132" s="13"/>
    </row>
    <row r="133" spans="1:2" ht="13.5" thickBot="1">
      <c r="A133" s="12"/>
      <c r="B133" s="13"/>
    </row>
    <row r="134" spans="1:14" ht="13.5" thickBot="1">
      <c r="A134" s="31" t="s">
        <v>4</v>
      </c>
      <c r="B134" s="36" t="s">
        <v>0</v>
      </c>
      <c r="C134" t="s">
        <v>50</v>
      </c>
      <c r="D134" t="s">
        <v>50</v>
      </c>
      <c r="E134" t="s">
        <v>51</v>
      </c>
      <c r="F134" t="s">
        <v>51</v>
      </c>
      <c r="K134" s="11" t="s">
        <v>29</v>
      </c>
      <c r="L134" t="s">
        <v>30</v>
      </c>
      <c r="N134" t="s">
        <v>31</v>
      </c>
    </row>
    <row r="135" spans="1:14" ht="12.75">
      <c r="A135" s="38" t="s">
        <v>43</v>
      </c>
      <c r="B135" s="45" t="s">
        <v>44</v>
      </c>
      <c r="C135" s="75">
        <f>IF(Troupeau!$D17="","",1)</f>
      </c>
      <c r="D135" s="76"/>
      <c r="E135" s="77"/>
      <c r="F135" s="78"/>
      <c r="G135">
        <f>IF(C135=1,1,0)</f>
        <v>0</v>
      </c>
      <c r="H135">
        <f>IF(D135=1,1,0)</f>
        <v>0</v>
      </c>
      <c r="I135">
        <f>IF(E135=1,1,0)</f>
        <v>0</v>
      </c>
      <c r="J135">
        <f>IF(F135=1,1,0)</f>
        <v>0</v>
      </c>
      <c r="K135" s="11">
        <f>Troupeau!E17</f>
        <v>1</v>
      </c>
      <c r="L135">
        <f>SUM(C135:F135)*K135</f>
        <v>0</v>
      </c>
      <c r="M135">
        <f>SUM(G135:J135)*K135</f>
        <v>0</v>
      </c>
      <c r="N135">
        <f>MAX(K135:K138)</f>
        <v>4</v>
      </c>
    </row>
    <row r="136" spans="1:13" ht="12.75">
      <c r="A136" s="30" t="s">
        <v>57</v>
      </c>
      <c r="B136" s="51" t="s">
        <v>67</v>
      </c>
      <c r="C136" s="75"/>
      <c r="D136" s="76">
        <f>IF(Troupeau!D18="","",1)</f>
      </c>
      <c r="E136" s="77"/>
      <c r="F136" s="78"/>
      <c r="G136">
        <f aca="true" t="shared" si="27" ref="G136:G149">IF(C136=1,1,0)</f>
        <v>0</v>
      </c>
      <c r="H136">
        <f aca="true" t="shared" si="28" ref="H136:H150">IF(D136=1,1,0)</f>
        <v>0</v>
      </c>
      <c r="I136">
        <f aca="true" t="shared" si="29" ref="I136:I150">IF(E136=1,1,0)</f>
        <v>0</v>
      </c>
      <c r="J136">
        <f aca="true" t="shared" si="30" ref="J136:J150">IF(F136=1,1,0)</f>
        <v>0</v>
      </c>
      <c r="K136" s="11">
        <f>Troupeau!E18</f>
        <v>2</v>
      </c>
      <c r="L136">
        <f aca="true" t="shared" si="31" ref="L136:L149">SUM(C136:F136)*K136</f>
        <v>0</v>
      </c>
      <c r="M136">
        <f aca="true" t="shared" si="32" ref="M136:M149">SUM(G136:J136)*K136</f>
        <v>0</v>
      </c>
    </row>
    <row r="137" spans="1:13" ht="12.75">
      <c r="A137" s="22"/>
      <c r="B137" s="48" t="s">
        <v>68</v>
      </c>
      <c r="C137" s="75"/>
      <c r="D137" s="76"/>
      <c r="E137" s="77">
        <f>IF(Troupeau!$D19="","",1)</f>
      </c>
      <c r="F137" s="78"/>
      <c r="G137">
        <f t="shared" si="27"/>
        <v>0</v>
      </c>
      <c r="H137">
        <f t="shared" si="28"/>
        <v>0</v>
      </c>
      <c r="I137">
        <f t="shared" si="29"/>
        <v>0</v>
      </c>
      <c r="J137">
        <f t="shared" si="30"/>
        <v>0</v>
      </c>
      <c r="K137" s="11">
        <f>Troupeau!E19</f>
        <v>3</v>
      </c>
      <c r="L137">
        <f t="shared" si="31"/>
        <v>0</v>
      </c>
      <c r="M137">
        <f t="shared" si="32"/>
        <v>0</v>
      </c>
    </row>
    <row r="138" spans="1:13" ht="13.5" thickBot="1">
      <c r="A138" s="23"/>
      <c r="B138" s="53" t="s">
        <v>69</v>
      </c>
      <c r="C138" s="75"/>
      <c r="D138" s="76"/>
      <c r="E138" s="77"/>
      <c r="F138" s="78">
        <f>IF(Troupeau!$D20="","",1)</f>
      </c>
      <c r="G138">
        <f t="shared" si="27"/>
        <v>0</v>
      </c>
      <c r="H138">
        <f t="shared" si="28"/>
        <v>0</v>
      </c>
      <c r="I138">
        <f t="shared" si="29"/>
        <v>0</v>
      </c>
      <c r="J138">
        <f t="shared" si="30"/>
        <v>0</v>
      </c>
      <c r="K138" s="11">
        <f>Troupeau!E20</f>
        <v>4</v>
      </c>
      <c r="L138">
        <f t="shared" si="31"/>
        <v>0</v>
      </c>
      <c r="M138">
        <f t="shared" si="32"/>
        <v>0</v>
      </c>
    </row>
    <row r="139" spans="1:14" ht="12.75">
      <c r="A139" s="38" t="s">
        <v>56</v>
      </c>
      <c r="B139" s="46" t="s">
        <v>70</v>
      </c>
      <c r="C139" s="75">
        <f>IF(Troupeau!$D21="","",1)</f>
      </c>
      <c r="D139" s="76"/>
      <c r="E139" s="77"/>
      <c r="F139" s="78"/>
      <c r="G139">
        <f t="shared" si="27"/>
        <v>0</v>
      </c>
      <c r="H139">
        <f t="shared" si="28"/>
        <v>0</v>
      </c>
      <c r="I139">
        <f t="shared" si="29"/>
        <v>0</v>
      </c>
      <c r="J139">
        <f t="shared" si="30"/>
        <v>0</v>
      </c>
      <c r="K139" s="11">
        <f>Troupeau!E21</f>
        <v>1</v>
      </c>
      <c r="L139">
        <f t="shared" si="31"/>
        <v>0</v>
      </c>
      <c r="M139">
        <f t="shared" si="32"/>
        <v>0</v>
      </c>
      <c r="N139">
        <f>MAX(K139,K142)</f>
        <v>4</v>
      </c>
    </row>
    <row r="140" spans="1:13" ht="12.75">
      <c r="A140" s="25" t="s">
        <v>9</v>
      </c>
      <c r="B140" s="52" t="s">
        <v>71</v>
      </c>
      <c r="C140" s="75"/>
      <c r="D140" s="76">
        <f>IF(Troupeau!D22="","",1)</f>
      </c>
      <c r="E140" s="77"/>
      <c r="F140" s="78"/>
      <c r="G140">
        <f t="shared" si="27"/>
        <v>0</v>
      </c>
      <c r="H140">
        <f t="shared" si="28"/>
        <v>0</v>
      </c>
      <c r="I140">
        <f t="shared" si="29"/>
        <v>0</v>
      </c>
      <c r="J140">
        <f t="shared" si="30"/>
        <v>0</v>
      </c>
      <c r="K140" s="11">
        <f>Troupeau!E22</f>
        <v>2</v>
      </c>
      <c r="L140">
        <f t="shared" si="31"/>
        <v>0</v>
      </c>
      <c r="M140">
        <f t="shared" si="32"/>
        <v>0</v>
      </c>
    </row>
    <row r="141" spans="1:13" ht="12.75">
      <c r="A141" s="25" t="s">
        <v>10</v>
      </c>
      <c r="B141" s="49" t="s">
        <v>72</v>
      </c>
      <c r="C141" s="75"/>
      <c r="D141" s="76"/>
      <c r="E141" s="77">
        <f>IF(Troupeau!$D23="","",1)</f>
      </c>
      <c r="F141" s="78"/>
      <c r="G141">
        <f t="shared" si="27"/>
        <v>0</v>
      </c>
      <c r="H141">
        <f t="shared" si="28"/>
        <v>0</v>
      </c>
      <c r="I141">
        <f t="shared" si="29"/>
        <v>0</v>
      </c>
      <c r="J141">
        <f t="shared" si="30"/>
        <v>0</v>
      </c>
      <c r="K141" s="11">
        <f>Troupeau!E23</f>
        <v>3</v>
      </c>
      <c r="L141">
        <f t="shared" si="31"/>
        <v>0</v>
      </c>
      <c r="M141">
        <f t="shared" si="32"/>
        <v>0</v>
      </c>
    </row>
    <row r="142" spans="1:13" ht="13.5" thickBot="1">
      <c r="A142" s="26"/>
      <c r="B142" s="54" t="s">
        <v>73</v>
      </c>
      <c r="C142" s="75"/>
      <c r="D142" s="76"/>
      <c r="E142" s="77"/>
      <c r="F142" s="78">
        <f>IF(Troupeau!$D24="","",1)</f>
      </c>
      <c r="G142">
        <f t="shared" si="27"/>
        <v>0</v>
      </c>
      <c r="H142">
        <f t="shared" si="28"/>
        <v>0</v>
      </c>
      <c r="I142">
        <f t="shared" si="29"/>
        <v>0</v>
      </c>
      <c r="J142">
        <f t="shared" si="30"/>
        <v>0</v>
      </c>
      <c r="K142" s="11">
        <f>Troupeau!E24</f>
        <v>4</v>
      </c>
      <c r="L142">
        <f t="shared" si="31"/>
        <v>0</v>
      </c>
      <c r="M142">
        <f t="shared" si="32"/>
        <v>0</v>
      </c>
    </row>
    <row r="143" spans="1:14" ht="12.75">
      <c r="A143" s="39" t="s">
        <v>55</v>
      </c>
      <c r="B143" s="62" t="s">
        <v>2</v>
      </c>
      <c r="C143" s="75">
        <f>IF(Troupeau!$D25="","",1)</f>
      </c>
      <c r="D143" s="76"/>
      <c r="E143" s="77"/>
      <c r="F143" s="78"/>
      <c r="G143">
        <f t="shared" si="27"/>
        <v>0</v>
      </c>
      <c r="H143">
        <f t="shared" si="28"/>
        <v>0</v>
      </c>
      <c r="I143">
        <f t="shared" si="29"/>
        <v>0</v>
      </c>
      <c r="J143">
        <f t="shared" si="30"/>
        <v>0</v>
      </c>
      <c r="K143" s="11">
        <f>Troupeau!E25</f>
        <v>1</v>
      </c>
      <c r="L143">
        <f t="shared" si="31"/>
        <v>0</v>
      </c>
      <c r="M143">
        <f t="shared" si="32"/>
        <v>0</v>
      </c>
      <c r="N143">
        <f>MAX(K143,K146)</f>
        <v>4</v>
      </c>
    </row>
    <row r="144" spans="1:13" ht="12.75">
      <c r="A144" s="32" t="s">
        <v>35</v>
      </c>
      <c r="B144" s="65" t="s">
        <v>36</v>
      </c>
      <c r="C144" s="75"/>
      <c r="D144" s="76">
        <f>IF(Troupeau!$D26="","",1)</f>
      </c>
      <c r="E144" s="77"/>
      <c r="F144" s="78"/>
      <c r="G144">
        <f t="shared" si="27"/>
        <v>0</v>
      </c>
      <c r="H144">
        <f t="shared" si="28"/>
        <v>0</v>
      </c>
      <c r="I144">
        <f t="shared" si="29"/>
        <v>0</v>
      </c>
      <c r="J144">
        <f t="shared" si="30"/>
        <v>0</v>
      </c>
      <c r="K144" s="11">
        <f>Troupeau!E26</f>
        <v>2</v>
      </c>
      <c r="L144">
        <f t="shared" si="31"/>
        <v>0</v>
      </c>
      <c r="M144">
        <f t="shared" si="32"/>
        <v>0</v>
      </c>
    </row>
    <row r="145" spans="1:13" ht="12.75">
      <c r="A145" s="34"/>
      <c r="B145" s="80" t="s">
        <v>37</v>
      </c>
      <c r="C145" s="75"/>
      <c r="D145" s="76"/>
      <c r="E145" s="77">
        <f>IF(Troupeau!$D27="","",1)</f>
      </c>
      <c r="F145" s="78"/>
      <c r="G145">
        <f t="shared" si="27"/>
        <v>0</v>
      </c>
      <c r="H145">
        <f t="shared" si="28"/>
        <v>0</v>
      </c>
      <c r="I145">
        <f t="shared" si="29"/>
        <v>0</v>
      </c>
      <c r="J145">
        <f t="shared" si="30"/>
        <v>0</v>
      </c>
      <c r="K145" s="11">
        <f>Troupeau!E27</f>
        <v>3</v>
      </c>
      <c r="L145">
        <f t="shared" si="31"/>
        <v>0</v>
      </c>
      <c r="M145">
        <f t="shared" si="32"/>
        <v>0</v>
      </c>
    </row>
    <row r="146" spans="1:13" ht="13.5" thickBot="1">
      <c r="A146" s="33"/>
      <c r="B146" s="57" t="s">
        <v>3</v>
      </c>
      <c r="C146" s="75"/>
      <c r="D146" s="76"/>
      <c r="E146" s="77"/>
      <c r="F146" s="78">
        <f>IF(Troupeau!$D28="","",1)</f>
      </c>
      <c r="G146">
        <f t="shared" si="27"/>
        <v>0</v>
      </c>
      <c r="H146">
        <f t="shared" si="28"/>
        <v>0</v>
      </c>
      <c r="I146">
        <f t="shared" si="29"/>
        <v>0</v>
      </c>
      <c r="J146">
        <f t="shared" si="30"/>
        <v>0</v>
      </c>
      <c r="K146" s="11">
        <f>Troupeau!E28</f>
        <v>4</v>
      </c>
      <c r="L146">
        <f t="shared" si="31"/>
        <v>0</v>
      </c>
      <c r="M146">
        <f t="shared" si="32"/>
        <v>0</v>
      </c>
    </row>
    <row r="147" spans="1:14" ht="12.75">
      <c r="A147" s="40" t="s">
        <v>45</v>
      </c>
      <c r="B147" s="62" t="s">
        <v>49</v>
      </c>
      <c r="C147" s="75">
        <f>IF(Troupeau!$D29="","",1)</f>
      </c>
      <c r="D147" s="76"/>
      <c r="E147" s="77"/>
      <c r="F147" s="78"/>
      <c r="G147">
        <f>IF(C147=1,1,0)</f>
        <v>0</v>
      </c>
      <c r="H147">
        <f t="shared" si="28"/>
        <v>0</v>
      </c>
      <c r="I147">
        <f t="shared" si="29"/>
        <v>0</v>
      </c>
      <c r="J147">
        <f t="shared" si="30"/>
        <v>0</v>
      </c>
      <c r="K147" s="11">
        <f>Troupeau!E29</f>
        <v>1</v>
      </c>
      <c r="L147">
        <f t="shared" si="31"/>
        <v>0</v>
      </c>
      <c r="M147">
        <f t="shared" si="32"/>
        <v>0</v>
      </c>
      <c r="N147">
        <f>MAX(K147,K150)</f>
        <v>4</v>
      </c>
    </row>
    <row r="148" spans="1:13" ht="12.75">
      <c r="A148" s="25"/>
      <c r="B148" s="65" t="s">
        <v>46</v>
      </c>
      <c r="C148" s="75"/>
      <c r="D148" s="76">
        <f>IF(Troupeau!$D30="","",1)</f>
      </c>
      <c r="E148" s="77"/>
      <c r="F148" s="78"/>
      <c r="G148">
        <f>IF(C148=1,1,0)</f>
        <v>0</v>
      </c>
      <c r="H148">
        <f>IF(D148=1,1,0)</f>
        <v>0</v>
      </c>
      <c r="I148">
        <f t="shared" si="29"/>
        <v>0</v>
      </c>
      <c r="J148">
        <f t="shared" si="30"/>
        <v>0</v>
      </c>
      <c r="K148" s="11">
        <f>Troupeau!E30</f>
        <v>2</v>
      </c>
      <c r="L148">
        <f>SUM(C148:F148)*K148</f>
        <v>0</v>
      </c>
      <c r="M148">
        <f t="shared" si="32"/>
        <v>0</v>
      </c>
    </row>
    <row r="149" spans="1:13" ht="12.75">
      <c r="A149" s="27"/>
      <c r="B149" s="63" t="s">
        <v>47</v>
      </c>
      <c r="C149" s="75"/>
      <c r="D149" s="76"/>
      <c r="E149" s="77">
        <f>IF(Troupeau!$D31="","",1)</f>
      </c>
      <c r="F149" s="78"/>
      <c r="G149">
        <f t="shared" si="27"/>
        <v>0</v>
      </c>
      <c r="H149">
        <f t="shared" si="28"/>
        <v>0</v>
      </c>
      <c r="I149">
        <f t="shared" si="29"/>
        <v>0</v>
      </c>
      <c r="J149">
        <f t="shared" si="30"/>
        <v>0</v>
      </c>
      <c r="K149" s="11">
        <f>Troupeau!E31</f>
        <v>3</v>
      </c>
      <c r="L149">
        <f t="shared" si="31"/>
        <v>0</v>
      </c>
      <c r="M149">
        <f t="shared" si="32"/>
        <v>0</v>
      </c>
    </row>
    <row r="150" spans="1:13" ht="13.5" thickBot="1">
      <c r="A150" s="28"/>
      <c r="B150" s="57" t="s">
        <v>48</v>
      </c>
      <c r="C150" s="75"/>
      <c r="D150" s="76"/>
      <c r="E150" s="77"/>
      <c r="F150" s="78">
        <f>IF(Troupeau!$D32="","",1)</f>
      </c>
      <c r="G150">
        <f aca="true" t="shared" si="33" ref="G150:G174">IF(C150=1,1,0)</f>
        <v>0</v>
      </c>
      <c r="H150">
        <f t="shared" si="28"/>
        <v>0</v>
      </c>
      <c r="I150">
        <f t="shared" si="29"/>
        <v>0</v>
      </c>
      <c r="J150">
        <f t="shared" si="30"/>
        <v>0</v>
      </c>
      <c r="K150" s="11">
        <f>Troupeau!E32</f>
        <v>4</v>
      </c>
      <c r="L150">
        <f aca="true" t="shared" si="34" ref="L150:L174">SUM(C150:F150)*K150</f>
        <v>0</v>
      </c>
      <c r="M150">
        <f aca="true" t="shared" si="35" ref="M150:M174">SUM(G150:J150)*K150</f>
        <v>0</v>
      </c>
    </row>
    <row r="151" spans="1:14" ht="12.75">
      <c r="A151" s="90" t="s">
        <v>62</v>
      </c>
      <c r="B151" s="47" t="s">
        <v>60</v>
      </c>
      <c r="C151" s="75">
        <f>IF(Troupeau!$D33="","",1)</f>
      </c>
      <c r="D151" s="76"/>
      <c r="E151" s="77"/>
      <c r="F151" s="78"/>
      <c r="G151">
        <f t="shared" si="33"/>
        <v>0</v>
      </c>
      <c r="H151">
        <f aca="true" t="shared" si="36" ref="H151:H174">IF(D151=1,1,0)</f>
        <v>0</v>
      </c>
      <c r="I151">
        <f aca="true" t="shared" si="37" ref="I151:I174">IF(E151=1,1,0)</f>
        <v>0</v>
      </c>
      <c r="J151">
        <f aca="true" t="shared" si="38" ref="J151:J174">IF(F151=1,1,0)</f>
        <v>0</v>
      </c>
      <c r="K151" s="11">
        <f>Troupeau!E33</f>
        <v>1</v>
      </c>
      <c r="L151" s="19">
        <f t="shared" si="34"/>
        <v>0</v>
      </c>
      <c r="M151">
        <f t="shared" si="35"/>
        <v>0</v>
      </c>
      <c r="N151">
        <f>MAX(K151,K154)</f>
        <v>4</v>
      </c>
    </row>
    <row r="152" spans="1:13" ht="12.75">
      <c r="A152" s="30" t="s">
        <v>98</v>
      </c>
      <c r="B152" s="73" t="s">
        <v>78</v>
      </c>
      <c r="C152" s="75"/>
      <c r="D152" s="76">
        <f>IF(Troupeau!$D34="","",1)</f>
      </c>
      <c r="E152" s="77"/>
      <c r="F152" s="78"/>
      <c r="G152">
        <f t="shared" si="33"/>
        <v>0</v>
      </c>
      <c r="H152">
        <f t="shared" si="36"/>
        <v>0</v>
      </c>
      <c r="I152">
        <f t="shared" si="37"/>
        <v>0</v>
      </c>
      <c r="J152">
        <f t="shared" si="38"/>
        <v>0</v>
      </c>
      <c r="K152" s="11">
        <f>Troupeau!E34</f>
        <v>2</v>
      </c>
      <c r="L152" s="19">
        <f t="shared" si="34"/>
        <v>0</v>
      </c>
      <c r="M152">
        <f t="shared" si="35"/>
        <v>0</v>
      </c>
    </row>
    <row r="153" spans="1:13" ht="12.75">
      <c r="A153" s="30"/>
      <c r="B153" s="50" t="s">
        <v>79</v>
      </c>
      <c r="C153" s="75"/>
      <c r="D153" s="76"/>
      <c r="E153" s="77">
        <f>IF(Troupeau!$D35="","",1)</f>
      </c>
      <c r="F153" s="78"/>
      <c r="G153">
        <f aca="true" t="shared" si="39" ref="G153:J154">IF(C153=1,1,0)</f>
        <v>0</v>
      </c>
      <c r="H153">
        <f t="shared" si="39"/>
        <v>0</v>
      </c>
      <c r="I153">
        <f t="shared" si="39"/>
        <v>0</v>
      </c>
      <c r="J153">
        <f t="shared" si="39"/>
        <v>0</v>
      </c>
      <c r="K153" s="11">
        <f>Troupeau!E35</f>
        <v>3</v>
      </c>
      <c r="L153" s="19">
        <f t="shared" si="34"/>
        <v>0</v>
      </c>
      <c r="M153">
        <f t="shared" si="35"/>
        <v>0</v>
      </c>
    </row>
    <row r="154" spans="1:13" ht="13.5" thickBot="1">
      <c r="A154" s="91"/>
      <c r="B154" s="55" t="s">
        <v>80</v>
      </c>
      <c r="C154" s="75"/>
      <c r="D154" s="76"/>
      <c r="E154" s="77"/>
      <c r="F154" s="78">
        <f>IF(Troupeau!$D36="","",1)</f>
      </c>
      <c r="G154">
        <f t="shared" si="39"/>
        <v>0</v>
      </c>
      <c r="H154">
        <f t="shared" si="39"/>
        <v>0</v>
      </c>
      <c r="I154">
        <f t="shared" si="39"/>
        <v>0</v>
      </c>
      <c r="J154">
        <f t="shared" si="39"/>
        <v>0</v>
      </c>
      <c r="K154" s="11">
        <f>Troupeau!E36</f>
        <v>4</v>
      </c>
      <c r="L154" s="19">
        <f t="shared" si="34"/>
        <v>0</v>
      </c>
      <c r="M154">
        <f t="shared" si="35"/>
        <v>0</v>
      </c>
    </row>
    <row r="155" spans="1:14" ht="12.75">
      <c r="A155" s="68" t="s">
        <v>54</v>
      </c>
      <c r="B155" s="69" t="s">
        <v>74</v>
      </c>
      <c r="C155" s="75">
        <f>IF(Troupeau!$D37="","",1)</f>
      </c>
      <c r="D155" s="76"/>
      <c r="E155" s="77"/>
      <c r="F155" s="78"/>
      <c r="G155">
        <f t="shared" si="33"/>
        <v>0</v>
      </c>
      <c r="H155">
        <f t="shared" si="36"/>
        <v>0</v>
      </c>
      <c r="I155">
        <f t="shared" si="37"/>
        <v>0</v>
      </c>
      <c r="J155">
        <f t="shared" si="38"/>
        <v>0</v>
      </c>
      <c r="K155" s="11">
        <f>Troupeau!E37</f>
        <v>1</v>
      </c>
      <c r="L155">
        <f t="shared" si="34"/>
        <v>0</v>
      </c>
      <c r="M155">
        <f t="shared" si="35"/>
        <v>0</v>
      </c>
      <c r="N155">
        <f>MAX(K155,K158)</f>
        <v>4</v>
      </c>
    </row>
    <row r="156" spans="1:13" ht="12.75">
      <c r="A156" s="32" t="s">
        <v>99</v>
      </c>
      <c r="B156" s="66" t="s">
        <v>75</v>
      </c>
      <c r="C156" s="75"/>
      <c r="D156" s="76">
        <f>IF(Troupeau!$D38="","",1)</f>
      </c>
      <c r="E156" s="77"/>
      <c r="F156" s="78"/>
      <c r="G156">
        <f t="shared" si="33"/>
        <v>0</v>
      </c>
      <c r="H156">
        <f t="shared" si="36"/>
        <v>0</v>
      </c>
      <c r="I156">
        <f t="shared" si="37"/>
        <v>0</v>
      </c>
      <c r="J156">
        <f t="shared" si="38"/>
        <v>0</v>
      </c>
      <c r="K156" s="11">
        <f>Troupeau!E38</f>
        <v>2</v>
      </c>
      <c r="L156">
        <f t="shared" si="34"/>
        <v>0</v>
      </c>
      <c r="M156">
        <f t="shared" si="35"/>
        <v>0</v>
      </c>
    </row>
    <row r="157" spans="1:13" ht="12.75">
      <c r="A157" s="8" t="s">
        <v>8</v>
      </c>
      <c r="B157" s="64" t="s">
        <v>76</v>
      </c>
      <c r="C157" s="75"/>
      <c r="D157" s="76"/>
      <c r="E157" s="77">
        <f>IF(Troupeau!$D39="","",1)</f>
      </c>
      <c r="F157" s="78"/>
      <c r="G157">
        <f t="shared" si="33"/>
        <v>0</v>
      </c>
      <c r="H157">
        <f t="shared" si="36"/>
        <v>0</v>
      </c>
      <c r="I157">
        <f t="shared" si="37"/>
        <v>0</v>
      </c>
      <c r="J157">
        <f t="shared" si="38"/>
        <v>0</v>
      </c>
      <c r="K157" s="11">
        <f>Troupeau!E39</f>
        <v>3</v>
      </c>
      <c r="L157">
        <f t="shared" si="34"/>
        <v>0</v>
      </c>
      <c r="M157">
        <f t="shared" si="35"/>
        <v>0</v>
      </c>
    </row>
    <row r="158" spans="1:13" ht="13.5" thickBot="1">
      <c r="A158" s="33"/>
      <c r="B158" s="57" t="s">
        <v>77</v>
      </c>
      <c r="C158" s="75"/>
      <c r="D158" s="76"/>
      <c r="E158" s="77"/>
      <c r="F158" s="78">
        <f>IF(Troupeau!$D40="","",1)</f>
      </c>
      <c r="G158">
        <f t="shared" si="33"/>
        <v>0</v>
      </c>
      <c r="H158">
        <f t="shared" si="36"/>
        <v>0</v>
      </c>
      <c r="I158">
        <f t="shared" si="37"/>
        <v>0</v>
      </c>
      <c r="J158">
        <f t="shared" si="38"/>
        <v>0</v>
      </c>
      <c r="K158" s="11">
        <f>Troupeau!E40</f>
        <v>4</v>
      </c>
      <c r="L158">
        <f t="shared" si="34"/>
        <v>0</v>
      </c>
      <c r="M158">
        <f t="shared" si="35"/>
        <v>0</v>
      </c>
    </row>
    <row r="159" spans="1:14" ht="12.75">
      <c r="A159" s="38" t="s">
        <v>94</v>
      </c>
      <c r="B159" s="46" t="s">
        <v>91</v>
      </c>
      <c r="C159" s="75">
        <f>IF(Troupeau!$D41="","",1)</f>
      </c>
      <c r="D159" s="76"/>
      <c r="E159" s="77"/>
      <c r="F159" s="78"/>
      <c r="G159">
        <f t="shared" si="33"/>
        <v>0</v>
      </c>
      <c r="H159">
        <f t="shared" si="36"/>
        <v>0</v>
      </c>
      <c r="I159">
        <f t="shared" si="37"/>
        <v>0</v>
      </c>
      <c r="J159">
        <f t="shared" si="38"/>
        <v>0</v>
      </c>
      <c r="K159" s="11">
        <f>Troupeau!E49</f>
        <v>1</v>
      </c>
      <c r="L159">
        <f t="shared" si="34"/>
        <v>0</v>
      </c>
      <c r="M159">
        <f t="shared" si="35"/>
        <v>0</v>
      </c>
      <c r="N159">
        <f>MAX(K159,K162)</f>
        <v>4</v>
      </c>
    </row>
    <row r="160" spans="1:13" ht="12.75">
      <c r="A160" s="89" t="s">
        <v>96</v>
      </c>
      <c r="B160" s="52" t="s">
        <v>90</v>
      </c>
      <c r="C160" s="75"/>
      <c r="D160" s="76">
        <f>IF(Troupeau!$D42="","",1)</f>
      </c>
      <c r="E160" s="77"/>
      <c r="F160" s="78"/>
      <c r="G160">
        <f t="shared" si="33"/>
        <v>0</v>
      </c>
      <c r="H160">
        <f t="shared" si="36"/>
        <v>0</v>
      </c>
      <c r="I160">
        <f t="shared" si="37"/>
        <v>0</v>
      </c>
      <c r="J160">
        <f t="shared" si="38"/>
        <v>0</v>
      </c>
      <c r="K160" s="11">
        <f>Troupeau!E50</f>
        <v>2</v>
      </c>
      <c r="L160">
        <f t="shared" si="34"/>
        <v>0</v>
      </c>
      <c r="M160">
        <f t="shared" si="35"/>
        <v>0</v>
      </c>
    </row>
    <row r="161" spans="1:13" ht="12.75">
      <c r="A161" s="25" t="s">
        <v>95</v>
      </c>
      <c r="B161" s="49" t="s">
        <v>92</v>
      </c>
      <c r="C161" s="75"/>
      <c r="D161" s="76"/>
      <c r="E161" s="77">
        <f>IF(Troupeau!$D43="","",1)</f>
      </c>
      <c r="F161" s="78"/>
      <c r="G161">
        <f t="shared" si="33"/>
        <v>0</v>
      </c>
      <c r="H161">
        <f t="shared" si="36"/>
        <v>0</v>
      </c>
      <c r="I161">
        <f t="shared" si="37"/>
        <v>0</v>
      </c>
      <c r="J161">
        <f t="shared" si="38"/>
        <v>0</v>
      </c>
      <c r="K161" s="11">
        <f>Troupeau!E51</f>
        <v>3</v>
      </c>
      <c r="L161">
        <f t="shared" si="34"/>
        <v>0</v>
      </c>
      <c r="M161">
        <f t="shared" si="35"/>
        <v>0</v>
      </c>
    </row>
    <row r="162" spans="1:13" ht="13.5" thickBot="1">
      <c r="A162" s="26" t="s">
        <v>97</v>
      </c>
      <c r="B162" s="56" t="s">
        <v>93</v>
      </c>
      <c r="C162" s="75"/>
      <c r="D162" s="76"/>
      <c r="E162" s="77"/>
      <c r="F162" s="78">
        <f>IF(Troupeau!D44="","",1)</f>
      </c>
      <c r="G162">
        <f t="shared" si="33"/>
        <v>0</v>
      </c>
      <c r="H162">
        <f t="shared" si="36"/>
        <v>0</v>
      </c>
      <c r="I162">
        <f t="shared" si="37"/>
        <v>0</v>
      </c>
      <c r="J162">
        <f t="shared" si="38"/>
        <v>0</v>
      </c>
      <c r="K162" s="11">
        <f>Troupeau!E52</f>
        <v>4</v>
      </c>
      <c r="L162" s="19">
        <f t="shared" si="34"/>
        <v>0</v>
      </c>
      <c r="M162">
        <f t="shared" si="35"/>
        <v>0</v>
      </c>
    </row>
    <row r="163" spans="1:14" ht="12.75">
      <c r="A163" s="39" t="s">
        <v>53</v>
      </c>
      <c r="B163" s="62" t="s">
        <v>1</v>
      </c>
      <c r="C163" s="75">
        <f>IF(Troupeau!$D45="","",1)</f>
      </c>
      <c r="D163" s="76"/>
      <c r="E163" s="77"/>
      <c r="F163" s="78"/>
      <c r="G163">
        <f t="shared" si="33"/>
        <v>0</v>
      </c>
      <c r="H163">
        <f t="shared" si="36"/>
        <v>0</v>
      </c>
      <c r="I163">
        <f t="shared" si="37"/>
        <v>0</v>
      </c>
      <c r="J163">
        <f t="shared" si="38"/>
        <v>0</v>
      </c>
      <c r="K163" s="11">
        <f>Troupeau!E45</f>
        <v>1</v>
      </c>
      <c r="L163">
        <f t="shared" si="34"/>
        <v>0</v>
      </c>
      <c r="M163">
        <f t="shared" si="35"/>
        <v>0</v>
      </c>
      <c r="N163">
        <f>MAX(K163,K166)</f>
        <v>4</v>
      </c>
    </row>
    <row r="164" spans="1:13" ht="12.75">
      <c r="A164" s="32" t="s">
        <v>12</v>
      </c>
      <c r="B164" s="65" t="s">
        <v>32</v>
      </c>
      <c r="C164" s="75"/>
      <c r="D164" s="76">
        <f>IF(Troupeau!$D46="","",1)</f>
      </c>
      <c r="E164" s="77"/>
      <c r="F164" s="78"/>
      <c r="G164">
        <f t="shared" si="33"/>
        <v>0</v>
      </c>
      <c r="H164">
        <f t="shared" si="36"/>
        <v>0</v>
      </c>
      <c r="I164">
        <f t="shared" si="37"/>
        <v>0</v>
      </c>
      <c r="J164">
        <f t="shared" si="38"/>
        <v>0</v>
      </c>
      <c r="K164" s="11">
        <f>Troupeau!E46</f>
        <v>2</v>
      </c>
      <c r="L164">
        <f t="shared" si="34"/>
        <v>0</v>
      </c>
      <c r="M164">
        <f t="shared" si="35"/>
        <v>0</v>
      </c>
    </row>
    <row r="165" spans="1:13" ht="12.75">
      <c r="A165" s="34" t="s">
        <v>11</v>
      </c>
      <c r="B165" s="79" t="s">
        <v>33</v>
      </c>
      <c r="C165" s="75"/>
      <c r="D165" s="76"/>
      <c r="E165" s="77">
        <f>IF(Troupeau!D47="","",1)</f>
      </c>
      <c r="F165" s="78"/>
      <c r="G165">
        <f t="shared" si="33"/>
        <v>0</v>
      </c>
      <c r="H165">
        <f t="shared" si="36"/>
        <v>0</v>
      </c>
      <c r="I165">
        <f t="shared" si="37"/>
        <v>0</v>
      </c>
      <c r="J165">
        <f t="shared" si="38"/>
        <v>0</v>
      </c>
      <c r="K165" s="11">
        <f>Troupeau!E47</f>
        <v>3</v>
      </c>
      <c r="L165">
        <f t="shared" si="34"/>
        <v>0</v>
      </c>
      <c r="M165">
        <f t="shared" si="35"/>
        <v>0</v>
      </c>
    </row>
    <row r="166" spans="1:13" ht="13.5" thickBot="1">
      <c r="A166" s="35"/>
      <c r="B166" s="67" t="s">
        <v>5</v>
      </c>
      <c r="C166" s="75"/>
      <c r="D166" s="76"/>
      <c r="E166" s="77"/>
      <c r="F166" s="78">
        <f>IF(Troupeau!$D48="","",1)</f>
      </c>
      <c r="G166">
        <f t="shared" si="33"/>
        <v>0</v>
      </c>
      <c r="H166">
        <f t="shared" si="36"/>
        <v>0</v>
      </c>
      <c r="I166">
        <f t="shared" si="37"/>
        <v>0</v>
      </c>
      <c r="J166">
        <f t="shared" si="38"/>
        <v>0</v>
      </c>
      <c r="K166" s="11">
        <f>Troupeau!E48</f>
        <v>4</v>
      </c>
      <c r="L166">
        <f t="shared" si="34"/>
        <v>0</v>
      </c>
      <c r="M166">
        <f t="shared" si="35"/>
        <v>0</v>
      </c>
    </row>
    <row r="167" spans="1:14" ht="12.75">
      <c r="A167" s="39" t="s">
        <v>39</v>
      </c>
      <c r="B167" s="47" t="s">
        <v>81</v>
      </c>
      <c r="C167" s="75">
        <f>IF(Troupeau!$D49="","",1)</f>
      </c>
      <c r="D167" s="76"/>
      <c r="E167" s="77"/>
      <c r="F167" s="78"/>
      <c r="G167">
        <f t="shared" si="33"/>
        <v>0</v>
      </c>
      <c r="H167">
        <f t="shared" si="36"/>
        <v>0</v>
      </c>
      <c r="I167">
        <f t="shared" si="37"/>
        <v>0</v>
      </c>
      <c r="J167">
        <f t="shared" si="38"/>
        <v>0</v>
      </c>
      <c r="K167" s="11">
        <f>Troupeau!E41</f>
        <v>1</v>
      </c>
      <c r="L167">
        <f t="shared" si="34"/>
        <v>0</v>
      </c>
      <c r="M167">
        <f t="shared" si="35"/>
        <v>0</v>
      </c>
      <c r="N167">
        <f>MAX(K167,K170)</f>
        <v>4</v>
      </c>
    </row>
    <row r="168" spans="1:13" ht="12.75">
      <c r="A168" s="32" t="s">
        <v>34</v>
      </c>
      <c r="B168" s="73" t="s">
        <v>82</v>
      </c>
      <c r="C168" s="75"/>
      <c r="D168" s="76">
        <f>IF(Troupeau!$D50="","",1)</f>
      </c>
      <c r="E168" s="77"/>
      <c r="F168" s="78"/>
      <c r="G168">
        <f t="shared" si="33"/>
        <v>0</v>
      </c>
      <c r="H168">
        <f t="shared" si="36"/>
        <v>0</v>
      </c>
      <c r="I168">
        <f t="shared" si="37"/>
        <v>0</v>
      </c>
      <c r="J168">
        <f t="shared" si="38"/>
        <v>0</v>
      </c>
      <c r="K168" s="11">
        <f>Troupeau!E42</f>
        <v>2</v>
      </c>
      <c r="L168">
        <f t="shared" si="34"/>
        <v>0</v>
      </c>
      <c r="M168">
        <f t="shared" si="35"/>
        <v>0</v>
      </c>
    </row>
    <row r="169" spans="1:13" ht="12.75">
      <c r="A169" s="34"/>
      <c r="B169" s="74" t="s">
        <v>83</v>
      </c>
      <c r="C169" s="75"/>
      <c r="D169" s="76"/>
      <c r="E169" s="77">
        <f>IF(Troupeau!$D51="","",1)</f>
      </c>
      <c r="F169" s="78"/>
      <c r="G169">
        <f t="shared" si="33"/>
        <v>0</v>
      </c>
      <c r="H169">
        <f t="shared" si="36"/>
        <v>0</v>
      </c>
      <c r="I169">
        <f t="shared" si="37"/>
        <v>0</v>
      </c>
      <c r="J169">
        <f t="shared" si="38"/>
        <v>0</v>
      </c>
      <c r="K169" s="11">
        <f>Troupeau!E43</f>
        <v>3</v>
      </c>
      <c r="L169">
        <f t="shared" si="34"/>
        <v>0</v>
      </c>
      <c r="M169">
        <f t="shared" si="35"/>
        <v>0</v>
      </c>
    </row>
    <row r="170" spans="1:13" ht="13.5" thickBot="1">
      <c r="A170" s="33"/>
      <c r="B170" s="55" t="s">
        <v>84</v>
      </c>
      <c r="C170" s="75"/>
      <c r="D170" s="76"/>
      <c r="E170" s="77"/>
      <c r="F170" s="78">
        <f>IF(Troupeau!$D52="","",1)</f>
      </c>
      <c r="G170">
        <f t="shared" si="33"/>
        <v>0</v>
      </c>
      <c r="H170">
        <f t="shared" si="36"/>
        <v>0</v>
      </c>
      <c r="I170">
        <f t="shared" si="37"/>
        <v>0</v>
      </c>
      <c r="J170">
        <f t="shared" si="38"/>
        <v>0</v>
      </c>
      <c r="K170" s="11">
        <f>Troupeau!E44</f>
        <v>4</v>
      </c>
      <c r="L170">
        <f t="shared" si="34"/>
        <v>0</v>
      </c>
      <c r="M170">
        <f t="shared" si="35"/>
        <v>0</v>
      </c>
    </row>
    <row r="171" spans="1:14" ht="12.75">
      <c r="A171" s="39" t="s">
        <v>52</v>
      </c>
      <c r="B171" s="62" t="s">
        <v>41</v>
      </c>
      <c r="C171" s="75">
        <f>IF(Troupeau!$D53="","",1)</f>
      </c>
      <c r="D171" s="76"/>
      <c r="E171" s="77"/>
      <c r="F171" s="78"/>
      <c r="G171">
        <f t="shared" si="33"/>
        <v>0</v>
      </c>
      <c r="H171">
        <f t="shared" si="36"/>
        <v>0</v>
      </c>
      <c r="I171">
        <f t="shared" si="37"/>
        <v>0</v>
      </c>
      <c r="J171">
        <f t="shared" si="38"/>
        <v>0</v>
      </c>
      <c r="K171" s="11">
        <f>Troupeau!E53</f>
        <v>1</v>
      </c>
      <c r="L171">
        <f t="shared" si="34"/>
        <v>0</v>
      </c>
      <c r="M171">
        <f t="shared" si="35"/>
        <v>0</v>
      </c>
      <c r="N171">
        <f>MAX(K171,K174)</f>
        <v>4</v>
      </c>
    </row>
    <row r="172" spans="1:13" ht="12.75">
      <c r="A172" s="32" t="s">
        <v>9</v>
      </c>
      <c r="B172" s="65" t="s">
        <v>42</v>
      </c>
      <c r="C172" s="75"/>
      <c r="D172" s="76">
        <f>IF(Troupeau!$D54="","",1)</f>
      </c>
      <c r="E172" s="77"/>
      <c r="F172" s="78"/>
      <c r="G172">
        <f t="shared" si="33"/>
        <v>0</v>
      </c>
      <c r="H172">
        <f t="shared" si="36"/>
        <v>0</v>
      </c>
      <c r="I172">
        <f t="shared" si="37"/>
        <v>0</v>
      </c>
      <c r="J172">
        <f t="shared" si="38"/>
        <v>0</v>
      </c>
      <c r="K172" s="11">
        <f>Troupeau!E54</f>
        <v>2</v>
      </c>
      <c r="L172">
        <f t="shared" si="34"/>
        <v>0</v>
      </c>
      <c r="M172">
        <f t="shared" si="35"/>
        <v>0</v>
      </c>
    </row>
    <row r="173" spans="1:13" ht="12.75">
      <c r="A173" s="32"/>
      <c r="B173" s="63" t="s">
        <v>40</v>
      </c>
      <c r="C173" s="75"/>
      <c r="D173" s="76"/>
      <c r="E173" s="77">
        <f>IF(Troupeau!$D55="","",1)</f>
      </c>
      <c r="F173" s="78"/>
      <c r="G173">
        <f t="shared" si="33"/>
        <v>0</v>
      </c>
      <c r="H173">
        <f t="shared" si="36"/>
        <v>0</v>
      </c>
      <c r="I173">
        <f t="shared" si="37"/>
        <v>0</v>
      </c>
      <c r="J173">
        <f t="shared" si="38"/>
        <v>0</v>
      </c>
      <c r="K173" s="11">
        <f>Troupeau!E55</f>
        <v>3</v>
      </c>
      <c r="L173">
        <f t="shared" si="34"/>
        <v>0</v>
      </c>
      <c r="M173">
        <f t="shared" si="35"/>
        <v>0</v>
      </c>
    </row>
    <row r="174" spans="1:13" ht="13.5" thickBot="1">
      <c r="A174" s="33"/>
      <c r="B174" s="57" t="s">
        <v>6</v>
      </c>
      <c r="C174" s="75"/>
      <c r="D174" s="76"/>
      <c r="E174" s="77"/>
      <c r="F174" s="78">
        <f>IF(Troupeau!$D56="","",1)</f>
      </c>
      <c r="G174">
        <f t="shared" si="33"/>
        <v>0</v>
      </c>
      <c r="H174">
        <f t="shared" si="36"/>
        <v>0</v>
      </c>
      <c r="I174">
        <f t="shared" si="37"/>
        <v>0</v>
      </c>
      <c r="J174">
        <f t="shared" si="38"/>
        <v>0</v>
      </c>
      <c r="K174" s="11">
        <f>Troupeau!E56</f>
        <v>4</v>
      </c>
      <c r="L174">
        <f t="shared" si="34"/>
        <v>0</v>
      </c>
      <c r="M174">
        <f t="shared" si="35"/>
        <v>0</v>
      </c>
    </row>
    <row r="175" spans="12:14" ht="12.75">
      <c r="L175">
        <f>SUM(L135:L174)</f>
        <v>0</v>
      </c>
      <c r="N175">
        <f>SUM(N135:N174)</f>
        <v>40</v>
      </c>
    </row>
    <row r="176" spans="1:4" ht="12.75">
      <c r="A176" t="s">
        <v>366</v>
      </c>
      <c r="B176" s="3">
        <f>SUM(F135:F174)</f>
        <v>0</v>
      </c>
      <c r="C176">
        <f>10-B176</f>
        <v>10</v>
      </c>
      <c r="D176">
        <f>B176/10*100</f>
        <v>0</v>
      </c>
    </row>
    <row r="177" spans="1:4" ht="12.75">
      <c r="A177" t="s">
        <v>368</v>
      </c>
      <c r="B177" s="3">
        <f>SUM(E135:E174)</f>
        <v>0</v>
      </c>
      <c r="C177">
        <f>10-B177</f>
        <v>10</v>
      </c>
      <c r="D177">
        <f>B177/10*100</f>
        <v>0</v>
      </c>
    </row>
    <row r="178" spans="1:4" ht="12.75">
      <c r="A178" t="s">
        <v>367</v>
      </c>
      <c r="B178" s="3">
        <f>SUM(D135:D174)</f>
        <v>0</v>
      </c>
      <c r="C178">
        <f>10-B178</f>
        <v>10</v>
      </c>
      <c r="D178">
        <f>B178/10*100</f>
        <v>0</v>
      </c>
    </row>
    <row r="179" spans="1:4" ht="12.75">
      <c r="A179" t="s">
        <v>365</v>
      </c>
      <c r="B179" s="3">
        <f>SUM(C135:C174)</f>
        <v>0</v>
      </c>
      <c r="C179">
        <f>10-B179</f>
        <v>10</v>
      </c>
      <c r="D179">
        <f>B179/10*100</f>
        <v>0</v>
      </c>
    </row>
    <row r="181" ht="13.5" thickBot="1"/>
    <row r="182" ht="13.5" thickBot="1">
      <c r="B182" s="2" t="s">
        <v>4</v>
      </c>
    </row>
    <row r="183" spans="1:7" ht="13.5" thickBot="1">
      <c r="A183">
        <v>1</v>
      </c>
      <c r="B183" s="29" t="s">
        <v>256</v>
      </c>
      <c r="C183">
        <f aca="true" t="shared" si="40" ref="C183:C188">IF(G183&gt;0,1,0)</f>
        <v>0</v>
      </c>
      <c r="D183">
        <f aca="true" t="shared" si="41" ref="D183:D188">IF(G183&gt;1,1,0)</f>
        <v>0</v>
      </c>
      <c r="E183">
        <f aca="true" t="shared" si="42" ref="E183:E188">IF(G183&gt;2,1,0)</f>
        <v>0</v>
      </c>
      <c r="F183">
        <f aca="true" t="shared" si="43" ref="F183:F188">IF(G183&gt;3,1,0)</f>
        <v>0</v>
      </c>
      <c r="G183">
        <f>SUM(L135:L138)</f>
        <v>0</v>
      </c>
    </row>
    <row r="184" spans="1:7" ht="12.75">
      <c r="A184">
        <v>2</v>
      </c>
      <c r="B184" s="18" t="s">
        <v>257</v>
      </c>
      <c r="C184">
        <f t="shared" si="40"/>
        <v>0</v>
      </c>
      <c r="D184">
        <f t="shared" si="41"/>
        <v>0</v>
      </c>
      <c r="E184">
        <f t="shared" si="42"/>
        <v>0</v>
      </c>
      <c r="F184">
        <f t="shared" si="43"/>
        <v>0</v>
      </c>
      <c r="G184">
        <f>SUM(L139:L142)</f>
        <v>0</v>
      </c>
    </row>
    <row r="185" spans="1:7" ht="12.75">
      <c r="A185">
        <v>3</v>
      </c>
      <c r="B185" s="25" t="s">
        <v>255</v>
      </c>
      <c r="C185">
        <f t="shared" si="40"/>
        <v>0</v>
      </c>
      <c r="D185">
        <f t="shared" si="41"/>
        <v>0</v>
      </c>
      <c r="E185">
        <f t="shared" si="42"/>
        <v>0</v>
      </c>
      <c r="F185">
        <f t="shared" si="43"/>
        <v>0</v>
      </c>
      <c r="G185">
        <f>SUM(L143:L146)</f>
        <v>0</v>
      </c>
    </row>
    <row r="186" spans="1:7" ht="13.5" thickBot="1">
      <c r="A186">
        <v>7</v>
      </c>
      <c r="B186" s="26" t="s">
        <v>121</v>
      </c>
      <c r="C186">
        <f t="shared" si="40"/>
        <v>0</v>
      </c>
      <c r="D186">
        <f t="shared" si="41"/>
        <v>0</v>
      </c>
      <c r="E186">
        <f t="shared" si="42"/>
        <v>0</v>
      </c>
      <c r="F186">
        <f t="shared" si="43"/>
        <v>0</v>
      </c>
      <c r="G186">
        <f>SUM(L147:L150)</f>
        <v>0</v>
      </c>
    </row>
    <row r="187" spans="1:7" ht="13.5" thickBot="1">
      <c r="A187">
        <v>8</v>
      </c>
      <c r="B187" s="24" t="s">
        <v>263</v>
      </c>
      <c r="C187">
        <f t="shared" si="40"/>
        <v>0</v>
      </c>
      <c r="D187">
        <f t="shared" si="41"/>
        <v>0</v>
      </c>
      <c r="E187">
        <f t="shared" si="42"/>
        <v>0</v>
      </c>
      <c r="F187">
        <f t="shared" si="43"/>
        <v>0</v>
      </c>
      <c r="G187">
        <f>SUM(L151:L154)</f>
        <v>0</v>
      </c>
    </row>
    <row r="188" spans="1:7" ht="13.5" thickBot="1">
      <c r="A188">
        <v>4</v>
      </c>
      <c r="B188" s="24" t="s">
        <v>229</v>
      </c>
      <c r="C188">
        <f t="shared" si="40"/>
        <v>0</v>
      </c>
      <c r="D188">
        <f t="shared" si="41"/>
        <v>0</v>
      </c>
      <c r="E188">
        <f t="shared" si="42"/>
        <v>0</v>
      </c>
      <c r="F188">
        <f t="shared" si="43"/>
        <v>0</v>
      </c>
      <c r="G188">
        <f>SUM(L155:L158)</f>
        <v>0</v>
      </c>
    </row>
    <row r="189" spans="1:7" ht="12.75">
      <c r="A189">
        <v>5</v>
      </c>
      <c r="B189" s="24" t="s">
        <v>264</v>
      </c>
      <c r="C189">
        <f>IF(G189&gt;0,1,0)</f>
        <v>0</v>
      </c>
      <c r="D189">
        <f>IF(G189&gt;1,1,0)</f>
        <v>0</v>
      </c>
      <c r="E189">
        <f>IF(G189&gt;2,1,0)</f>
        <v>0</v>
      </c>
      <c r="F189">
        <f>IF(G189&gt;3,1,0)</f>
        <v>0</v>
      </c>
      <c r="G189">
        <f>SUM(L159:L162)</f>
        <v>0</v>
      </c>
    </row>
    <row r="190" spans="1:7" ht="13.5" thickBot="1">
      <c r="A190">
        <v>6</v>
      </c>
      <c r="B190" s="26" t="s">
        <v>265</v>
      </c>
      <c r="C190">
        <f>IF(G190&gt;0,1,0)</f>
        <v>0</v>
      </c>
      <c r="D190">
        <f>IF(G190&gt;1,1,0)</f>
        <v>0</v>
      </c>
      <c r="E190">
        <f>IF(G190&gt;2,1,0)</f>
        <v>0</v>
      </c>
      <c r="F190">
        <f>IF(G190&gt;3,1,0)</f>
        <v>0</v>
      </c>
      <c r="G190">
        <f>SUM(L163:L166)</f>
        <v>0</v>
      </c>
    </row>
    <row r="191" spans="1:7" ht="12.75">
      <c r="A191">
        <v>9</v>
      </c>
      <c r="B191" s="24" t="s">
        <v>230</v>
      </c>
      <c r="C191">
        <f>IF(G191&gt;0,1,0)</f>
        <v>0</v>
      </c>
      <c r="D191">
        <f>IF(G191&gt;1,1,0)</f>
        <v>0</v>
      </c>
      <c r="E191">
        <f>IF(G191&gt;2,1,0)</f>
        <v>0</v>
      </c>
      <c r="F191">
        <f>IF(G191&gt;3,1,0)</f>
        <v>0</v>
      </c>
      <c r="G191">
        <f>SUM(L167:L170)</f>
        <v>0</v>
      </c>
    </row>
    <row r="192" spans="1:7" ht="12.75">
      <c r="A192">
        <v>10</v>
      </c>
      <c r="B192" s="37" t="s">
        <v>266</v>
      </c>
      <c r="C192">
        <f>IF(G192&gt;0,1,0)</f>
        <v>0</v>
      </c>
      <c r="D192">
        <f>IF(G192&gt;1,1,0)</f>
        <v>0</v>
      </c>
      <c r="E192">
        <f>IF(G192&gt;2,1,0)</f>
        <v>0</v>
      </c>
      <c r="F192">
        <f>IF(G192&gt;3,1,0)</f>
        <v>0</v>
      </c>
      <c r="G192">
        <f>SUM(L171:L174)</f>
        <v>0</v>
      </c>
    </row>
  </sheetData>
  <sheetProtection sheet="1" objects="1" scenarios="1"/>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2008-02-21T08:50:38Z</cp:lastPrinted>
  <dcterms:created xsi:type="dcterms:W3CDTF">2003-06-23T12:17:30Z</dcterms:created>
  <dcterms:modified xsi:type="dcterms:W3CDTF">2008-02-22T13:28:52Z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